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0785" tabRatio="643" activeTab="0"/>
  </bookViews>
  <sheets>
    <sheet name="ПРОЕКТ" sheetId="1" r:id="rId1"/>
    <sheet name="Лист1" sheetId="2" r:id="rId2"/>
  </sheets>
  <definedNames>
    <definedName name="Z_360DF558_D3A7_4F1F_91C1_519AF3E163C7_.wvu.Cols" localSheetId="0" hidden="1">'ПРОЕКТ'!$T:$V</definedName>
    <definedName name="Z_53F653F2_C94E_4462_8F0F_982F6FB7029F_.wvu.Cols" localSheetId="0" hidden="1">'ПРОЕКТ'!$T:$V</definedName>
    <definedName name="Z_BE19F00F_69D5_4209_9E7A_3B27FBDD614F_.wvu.Cols" localSheetId="0" hidden="1">'ПРОЕКТ'!$T:$V</definedName>
    <definedName name="Z_E995B9C0_3698_4A40_89E7_9FC2F7F3D78A_.wvu.Cols" localSheetId="0" hidden="1">'ПРОЕКТ'!$T:$V</definedName>
  </definedNames>
  <calcPr fullCalcOnLoad="1"/>
</workbook>
</file>

<file path=xl/sharedStrings.xml><?xml version="1.0" encoding="utf-8"?>
<sst xmlns="http://schemas.openxmlformats.org/spreadsheetml/2006/main" count="391" uniqueCount="216">
  <si>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</si>
  <si>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УСЗН</t>
  </si>
  <si>
    <t>УО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</si>
  <si>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</si>
  <si>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ВСЕГО</t>
  </si>
  <si>
    <t>ДОТАЦИЯ</t>
  </si>
  <si>
    <t>Содержание и обустройство сибиреязвенных захоронений и скотомогильников (биотермических ям)</t>
  </si>
  <si>
    <t>Адресная социальная поддержка участников образовательного процесса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</si>
  <si>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</si>
  <si>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Социальная поддержка и социальное обслуживание населения в части содержания органов местного самоуправления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</si>
  <si>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</si>
  <si>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Организация круглогодичного отдыха, оздоровления и занятости обучающихся</t>
  </si>
  <si>
    <t>0701 02100 71800</t>
  </si>
  <si>
    <t>0709 02100 71940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</si>
  <si>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</si>
  <si>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специлизированных жилых помещений</t>
  </si>
  <si>
    <t>Социальная поддержка работников образовательных организаций и участников образовательного процесса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</si>
  <si>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</si>
  <si>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Виды субвенций</t>
  </si>
  <si>
    <t>Код доходов</t>
  </si>
  <si>
    <t>Код расходов</t>
  </si>
  <si>
    <t>Создание и функционирование комиссий по делам несовершеннолетних и защите их прав</t>
  </si>
  <si>
    <t>Создание и функционирование административных комиссий</t>
  </si>
  <si>
    <t>1003 02300 72010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</si>
  <si>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</si>
  <si>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1003 15000 71660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</si>
  <si>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</si>
  <si>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</si>
  <si>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УК</t>
  </si>
  <si>
    <t>КУМИ</t>
  </si>
  <si>
    <t>ГРБС</t>
  </si>
  <si>
    <t>в т.ч. ФБ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</si>
  <si>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</si>
  <si>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Реализация программ формирования современной городской среды</t>
  </si>
  <si>
    <t>0503 200F2 55550</t>
  </si>
  <si>
    <t>Организация мероприятий при осуществлении деятельности по обращению с животными без владельцев</t>
  </si>
  <si>
    <t>УЖС</t>
  </si>
  <si>
    <t>1401 19100 70290</t>
  </si>
  <si>
    <t>АКМО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</si>
  <si>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</si>
  <si>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0702 02100 L3040</t>
  </si>
  <si>
    <t>ГАДБ</t>
  </si>
  <si>
    <t>СУБВЕНЦИЯ, в т.ч.:</t>
  </si>
  <si>
    <t>СУБСИДИИ, в т.ч.:</t>
  </si>
  <si>
    <t>Национальные проекты</t>
  </si>
  <si>
    <t>0702 02100 71830</t>
  </si>
  <si>
    <t>0702 02100 71840</t>
  </si>
  <si>
    <t>0709 02300 72070</t>
  </si>
  <si>
    <t>1002 03100 73880</t>
  </si>
  <si>
    <t>1003 03200 80110</t>
  </si>
  <si>
    <t>1003 032Р1 70050</t>
  </si>
  <si>
    <t>1003 03200 70010</t>
  </si>
  <si>
    <t>1004 02100 71810</t>
  </si>
  <si>
    <t>1004 02300 R0820</t>
  </si>
  <si>
    <t>1004 02300 80130</t>
  </si>
  <si>
    <t>1004 02300 80140</t>
  </si>
  <si>
    <t>1004 02300 71850</t>
  </si>
  <si>
    <t>1006 03300 70280</t>
  </si>
  <si>
    <t>0113 17100 71960</t>
  </si>
  <si>
    <t>0503 25000 70860</t>
  </si>
  <si>
    <t>0503 25000 71140</t>
  </si>
  <si>
    <t>ИНЫЕ МЕЖБЮДЖЕТНЫЕ</t>
  </si>
  <si>
    <t>0702 02100 53030</t>
  </si>
  <si>
    <t xml:space="preserve">Создание системы долговременного ухода за гражданами пожилого возраста и инвалидами </t>
  </si>
  <si>
    <t xml:space="preserve"> Профилактика безнадзорности и правонарушений несовершеннолетних</t>
  </si>
  <si>
    <t>0502 08200 72570</t>
  </si>
  <si>
    <t>202 25163 14 0000</t>
  </si>
  <si>
    <t>202 15001 14 0000</t>
  </si>
  <si>
    <t>202 25555 14 0000</t>
  </si>
  <si>
    <t>202 25304 14 0000</t>
  </si>
  <si>
    <t>202 29999 14 0000</t>
  </si>
  <si>
    <t>202 25243 14 0000</t>
  </si>
  <si>
    <t>202 35082 14 0000</t>
  </si>
  <si>
    <t>ФУ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</si>
  <si>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</si>
  <si>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202 35120 14 0000</t>
  </si>
  <si>
    <t>202 30024 14 0000</t>
  </si>
  <si>
    <t>202 03024 14 0000</t>
  </si>
  <si>
    <t>202 30029 14 0000</t>
  </si>
  <si>
    <t>202 30027 14 0000</t>
  </si>
  <si>
    <t>202 45303 14 0000</t>
  </si>
  <si>
    <t>1006 031Р3 51630</t>
  </si>
  <si>
    <t>Заместитель главы - начальник финансового управления администрации Крапивинского муниципального округа   _____________________________________________   О.В.Стоянова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</si>
  <si>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</si>
  <si>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</si>
  <si>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</si>
  <si>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</si>
  <si>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1003 03200 70060</t>
  </si>
  <si>
    <t>0702 021E2 50980</t>
  </si>
  <si>
    <t>Строительство и реконструкция (модернизация) объектов питьевого водоснабжения</t>
  </si>
  <si>
    <r>
      <rPr>
        <sz val="9"/>
        <color indexed="10"/>
        <rFont val="Arial Cyr"/>
        <family val="0"/>
      </rPr>
      <t>1004</t>
    </r>
    <r>
      <rPr>
        <sz val="9"/>
        <rFont val="Arial Cyr"/>
        <family val="0"/>
      </rPr>
      <t xml:space="preserve"> 02300 72050</t>
    </r>
  </si>
  <si>
    <t>нет</t>
  </si>
  <si>
    <t>об</t>
  </si>
  <si>
    <t>202 25098 14 0000</t>
  </si>
  <si>
    <t>Обеспечение жильем социальных категорий граждан, установленных законодательством Кемеровской области-Кузбасса</t>
  </si>
  <si>
    <t>изменения</t>
  </si>
  <si>
    <t>2025 год</t>
  </si>
  <si>
    <t>2024 год</t>
  </si>
  <si>
    <t>Развитие физической культуры и массового спорта</t>
  </si>
  <si>
    <t>1003 03200 71510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</si>
  <si>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</si>
  <si>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2 02 29999 14 0000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</si>
  <si>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</si>
  <si>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0703 021E2 51710</t>
  </si>
  <si>
    <t>1002 031P3 73880</t>
  </si>
  <si>
    <t xml:space="preserve">2 02 25171 14 0000 </t>
  </si>
  <si>
    <t>0390002160</t>
  </si>
  <si>
    <t>Код цели</t>
  </si>
  <si>
    <t>23-51630-00000-00000</t>
  </si>
  <si>
    <t>0390002262</t>
  </si>
  <si>
    <t>0390002055</t>
  </si>
  <si>
    <t>0390002056</t>
  </si>
  <si>
    <t>0390002074</t>
  </si>
  <si>
    <t>0390002079</t>
  </si>
  <si>
    <t>0390002164</t>
  </si>
  <si>
    <t>0390002230</t>
  </si>
  <si>
    <t>0390002043</t>
  </si>
  <si>
    <t>0390002044</t>
  </si>
  <si>
    <t>0390002083</t>
  </si>
  <si>
    <t>0390002081</t>
  </si>
  <si>
    <t>0390002279</t>
  </si>
  <si>
    <t>0390002080</t>
  </si>
  <si>
    <t>0390002280</t>
  </si>
  <si>
    <t>23-51200-00000-00000</t>
  </si>
  <si>
    <t>0390002210</t>
  </si>
  <si>
    <t>0390002082</t>
  </si>
  <si>
    <t>0390002046</t>
  </si>
  <si>
    <t>0390002063</t>
  </si>
  <si>
    <t>0390002001</t>
  </si>
  <si>
    <t>0390002089</t>
  </si>
  <si>
    <t>0390002025</t>
  </si>
  <si>
    <t>0390002067</t>
  </si>
  <si>
    <t>0390002011</t>
  </si>
  <si>
    <t>23-53030-00000-00000</t>
  </si>
  <si>
    <t>0390002024</t>
  </si>
  <si>
    <t>23-53040-00000-00000</t>
  </si>
  <si>
    <t>23-50820-00000-00000</t>
  </si>
  <si>
    <t>0390002278</t>
  </si>
  <si>
    <t>0390002121</t>
  </si>
  <si>
    <t>0390002073</t>
  </si>
  <si>
    <t>0390002019</t>
  </si>
  <si>
    <t>0390002072</t>
  </si>
  <si>
    <t>0390002014</t>
  </si>
  <si>
    <t>0390002108</t>
  </si>
  <si>
    <t>0390002017</t>
  </si>
  <si>
    <t>2351710X115690000000</t>
  </si>
  <si>
    <t>0390002190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</si>
  <si>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годов</t>
  </si>
  <si>
    <t>строка 10100</t>
  </si>
  <si>
    <t>ТУ</t>
  </si>
  <si>
    <t>субвенции</t>
  </si>
  <si>
    <t>2355550X121310000000</t>
  </si>
  <si>
    <t xml:space="preserve">Создание кадетских (казачьих) классов в общеобразовательных организациях Кемеровской области - Кузбасса </t>
  </si>
  <si>
    <t>Сумма руб.</t>
  </si>
  <si>
    <t xml:space="preserve"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</t>
  </si>
  <si>
    <t xml:space="preserve">Реализация мероприятий по обеспечению пожарной безопасности в муниципальных образовательных организациях Кемеровской области - Кузбасса </t>
  </si>
  <si>
    <t>0390002289</t>
  </si>
  <si>
    <t>0390002288</t>
  </si>
  <si>
    <t>0390002287</t>
  </si>
  <si>
    <t>УО, УК</t>
  </si>
  <si>
    <t>07ХХ 023Х0 S1390</t>
  </si>
  <si>
    <t>07ХХ 09200 S1480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</si>
  <si>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</si>
  <si>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</si>
  <si>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0390002049</t>
  </si>
  <si>
    <t>0702 021EB 51790</t>
  </si>
  <si>
    <t xml:space="preserve"> 2 02 25179 14 0000 </t>
  </si>
  <si>
    <t>23-51790-00000-00000</t>
  </si>
  <si>
    <t xml:space="preserve">Расшифровка безвозмездных перечислений из областного бюджета 2024-2026 гг. </t>
  </si>
  <si>
    <t>2026 год</t>
  </si>
  <si>
    <t>Обеспечение дорожной деятельности в отношении дорог общего пользования местного значения</t>
  </si>
  <si>
    <t>Реализация программ и мероприятий по работе с детьми и молодежью</t>
  </si>
  <si>
    <t>Строительство, реконструкция и капитальный ремонт объектов коммунальной инфраструктуры</t>
  </si>
  <si>
    <t>Обеспечение мер социальной поддержки реабилитированных лиц и лиц, признанных пострадавшими от политических репрессий</t>
  </si>
  <si>
    <t xml:space="preserve"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 </t>
  </si>
  <si>
    <t>0390002016</t>
  </si>
  <si>
    <t>0707 04100 S1360</t>
  </si>
  <si>
    <t>0502 08100 S1170</t>
  </si>
  <si>
    <t>2 02 20041 14 0000</t>
  </si>
  <si>
    <t>0409 08300 S1180</t>
  </si>
  <si>
    <t>1004    02300 71020</t>
  </si>
  <si>
    <t>0310 09100 S3780</t>
  </si>
  <si>
    <t>Модернизация муниципальной автоматизированной системы централизованного оповещения населения Кемеровской области - Кузбасса</t>
  </si>
  <si>
    <t>0709 02300 S2060</t>
  </si>
  <si>
    <t>0702 02100 S2020</t>
  </si>
  <si>
    <t>0709 02300 S2000</t>
  </si>
  <si>
    <t>0801 04100 S0420</t>
  </si>
  <si>
    <t>1102 24100 S0510</t>
  </si>
  <si>
    <t>0502 261F5 52430</t>
  </si>
  <si>
    <t>0105 01200 51200</t>
  </si>
  <si>
    <t>0113 01100 79050</t>
  </si>
  <si>
    <t xml:space="preserve"> 0113 01100 79060</t>
  </si>
  <si>
    <t xml:space="preserve"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</t>
  </si>
  <si>
    <t>Обеспечение мер социальной поддержки многодетных семей</t>
  </si>
  <si>
    <t>1004 02300 72140</t>
  </si>
  <si>
    <r>
      <t xml:space="preserve">1002 03100 </t>
    </r>
    <r>
      <rPr>
        <sz val="9"/>
        <color indexed="10"/>
        <rFont val="Arial Cyr"/>
        <family val="0"/>
      </rPr>
      <t>70172</t>
    </r>
  </si>
  <si>
    <t>Обеспечение мер социальной поддержки ветеранов труда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</si>
  <si>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</si>
  <si>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1003 03200 70030</t>
  </si>
  <si>
    <t xml:space="preserve">Обеспечение мер социальной поддержки отдельных категорий приемных родителей </t>
  </si>
  <si>
    <t xml:space="preserve">Обеспечение мер социальной поддержки отдельных категорий граждан  </t>
  </si>
  <si>
    <t>1003 03200 70080</t>
  </si>
  <si>
    <t>1003 03200 70070</t>
  </si>
  <si>
    <t>1003 03200 70020</t>
  </si>
  <si>
    <t>Обеспечение мер социальной поддержки отдельных категорий многодетных матерей</t>
  </si>
  <si>
    <t>Выплата социального пособия на погребение и возмещение расходов по гарантированному перечню услуг по погребению</t>
  </si>
  <si>
    <t>проект</t>
  </si>
  <si>
    <t>1 чтение</t>
  </si>
  <si>
    <t>1006 031Р3 A1630</t>
  </si>
  <si>
    <t>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</si>
  <si>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</si>
  <si>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>202 35118 14 0000</t>
  </si>
  <si>
    <t xml:space="preserve"> 0203 01000 51180</t>
  </si>
  <si>
    <t>Предоставление бесплатного проезда отдельным категориям обучающихся</t>
  </si>
  <si>
    <t>0390002127</t>
  </si>
  <si>
    <t>1003 00000 73050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</si>
</sst>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&quot;р.&quot;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_₽"/>
    <numFmt numFmtId="183" formatCode="#,##0.0\ _₽"/>
    <numFmt numFmtId="184" formatCode="#,##0.0_р_."/>
    <numFmt numFmtId="185" formatCode="#\ ##0.00"/>
    <numFmt numFmtId="186" formatCode="#,##0.0000"/>
    <numFmt numFmtId="187" formatCode="#,##0.0000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9"/>
      <color indexed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C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1" fillId="14" borderId="10" xfId="0" applyNumberFormat="1" applyFont="1" applyFill="1" applyBorder="1" applyAlignment="1">
      <alignment horizontal="center" vertical="center"/>
    </xf>
    <xf numFmtId="49" fontId="2" fillId="14" borderId="10" xfId="0" applyNumberFormat="1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wrapText="1"/>
    </xf>
    <xf numFmtId="0" fontId="2" fillId="14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top"/>
    </xf>
    <xf numFmtId="4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2" borderId="0" xfId="0" applyFill="1" applyAlignment="1">
      <alignment vertical="top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4" fontId="1" fillId="14" borderId="13" xfId="0" applyNumberFormat="1" applyFont="1" applyFill="1" applyBorder="1" applyAlignment="1">
      <alignment horizontal="center" vertical="center"/>
    </xf>
    <xf numFmtId="4" fontId="1" fillId="1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" fillId="14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49" fontId="2" fillId="14" borderId="13" xfId="0" applyNumberFormat="1" applyFont="1" applyFill="1" applyBorder="1" applyAlignment="1">
      <alignment horizontal="center" vertical="center"/>
    </xf>
    <xf numFmtId="49" fontId="2" fillId="14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4" fontId="0" fillId="32" borderId="14" xfId="0" applyNumberFormat="1" applyFont="1" applyFill="1" applyBorder="1" applyAlignment="1">
      <alignment horizontal="center" vertical="center"/>
    </xf>
    <xf numFmtId="49" fontId="45" fillId="0" borderId="18" xfId="0" applyNumberFormat="1" applyFont="1" applyFill="1" applyBorder="1" applyAlignment="1">
      <alignment horizontal="center" vertical="center" wrapText="1"/>
    </xf>
    <xf numFmtId="49" fontId="45" fillId="34" borderId="18" xfId="0" applyNumberFormat="1" applyFont="1" applyFill="1" applyBorder="1" applyAlignment="1">
      <alignment horizontal="center" vertical="center" wrapText="1"/>
    </xf>
    <xf numFmtId="49" fontId="45" fillId="32" borderId="18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left" vertical="top" wrapText="1"/>
    </xf>
    <xf numFmtId="4" fontId="0" fillId="32" borderId="12" xfId="0" applyNumberFormat="1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49" fontId="0" fillId="32" borderId="14" xfId="0" applyNumberFormat="1" applyFill="1" applyBorder="1" applyAlignment="1">
      <alignment horizontal="left" vertical="top" wrapText="1"/>
    </xf>
    <xf numFmtId="0" fontId="0" fillId="32" borderId="14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1" fillId="14" borderId="14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4" fontId="0" fillId="34" borderId="12" xfId="0" applyNumberFormat="1" applyFont="1" applyFill="1" applyBorder="1" applyAlignment="1">
      <alignment horizontal="center" vertical="center"/>
    </xf>
    <xf numFmtId="4" fontId="0" fillId="34" borderId="12" xfId="0" applyNumberFormat="1" applyFill="1" applyBorder="1" applyAlignment="1">
      <alignment horizontal="center" vertical="center"/>
    </xf>
    <xf numFmtId="4" fontId="0" fillId="32" borderId="14" xfId="0" applyNumberFormat="1" applyFill="1" applyBorder="1" applyAlignment="1">
      <alignment horizontal="center" vertical="center"/>
    </xf>
    <xf numFmtId="4" fontId="0" fillId="34" borderId="14" xfId="0" applyNumberForma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4" fontId="0" fillId="32" borderId="0" xfId="0" applyNumberFormat="1" applyFill="1" applyAlignment="1">
      <alignment/>
    </xf>
    <xf numFmtId="0" fontId="0" fillId="35" borderId="14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4" fontId="1" fillId="14" borderId="18" xfId="0" applyNumberFormat="1" applyFont="1" applyFill="1" applyBorder="1" applyAlignment="1">
      <alignment horizontal="center" vertical="center"/>
    </xf>
    <xf numFmtId="49" fontId="45" fillId="0" borderId="20" xfId="0" applyNumberFormat="1" applyFont="1" applyFill="1" applyBorder="1" applyAlignment="1">
      <alignment horizontal="center" vertical="center" wrapText="1"/>
    </xf>
    <xf numFmtId="49" fontId="45" fillId="32" borderId="2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173" fontId="0" fillId="34" borderId="18" xfId="0" applyNumberFormat="1" applyFont="1" applyFill="1" applyBorder="1" applyAlignment="1">
      <alignment horizontal="center" vertical="center"/>
    </xf>
    <xf numFmtId="173" fontId="43" fillId="34" borderId="18" xfId="0" applyNumberFormat="1" applyFont="1" applyFill="1" applyBorder="1" applyAlignment="1">
      <alignment horizontal="center" vertical="center"/>
    </xf>
    <xf numFmtId="173" fontId="45" fillId="34" borderId="18" xfId="0" applyNumberFormat="1" applyFont="1" applyFill="1" applyBorder="1" applyAlignment="1">
      <alignment horizontal="center" vertical="center"/>
    </xf>
    <xf numFmtId="173" fontId="45" fillId="0" borderId="18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left" wrapText="1"/>
    </xf>
    <xf numFmtId="0" fontId="26" fillId="32" borderId="14" xfId="0" applyFont="1" applyFill="1" applyBorder="1" applyAlignment="1">
      <alignment horizontal="left" vertical="top" wrapText="1"/>
    </xf>
    <xf numFmtId="0" fontId="26" fillId="32" borderId="14" xfId="0" applyNumberFormat="1" applyFont="1" applyFill="1" applyBorder="1" applyAlignment="1">
      <alignment horizontal="left" vertical="top" wrapText="1"/>
    </xf>
    <xf numFmtId="0" fontId="26" fillId="34" borderId="14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32" borderId="18" xfId="0" applyFill="1" applyBorder="1" applyAlignment="1">
      <alignment horizontal="left" vertical="top" wrapText="1"/>
    </xf>
    <xf numFmtId="173" fontId="0" fillId="32" borderId="14" xfId="0" applyNumberFormat="1" applyFill="1" applyBorder="1" applyAlignment="1">
      <alignment horizontal="center" vertical="center"/>
    </xf>
    <xf numFmtId="173" fontId="0" fillId="32" borderId="11" xfId="0" applyNumberFormat="1" applyFill="1" applyBorder="1" applyAlignment="1">
      <alignment horizontal="center" vertical="center"/>
    </xf>
    <xf numFmtId="173" fontId="0" fillId="32" borderId="12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27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1" fillId="14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4" fontId="0" fillId="32" borderId="11" xfId="0" applyNumberFormat="1" applyFont="1" applyFill="1" applyBorder="1" applyAlignment="1">
      <alignment horizontal="center" vertical="center"/>
    </xf>
    <xf numFmtId="4" fontId="0" fillId="32" borderId="11" xfId="0" applyNumberFormat="1" applyFill="1" applyBorder="1" applyAlignment="1">
      <alignment horizontal="center" vertical="center"/>
    </xf>
    <xf numFmtId="4" fontId="0" fillId="34" borderId="11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173" fontId="0" fillId="32" borderId="10" xfId="0" applyNumberForma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0" fillId="34" borderId="20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32" borderId="38" xfId="0" applyFill="1" applyBorder="1" applyAlignment="1">
      <alignment horizontal="left" vertical="top" wrapText="1"/>
    </xf>
    <xf numFmtId="4" fontId="0" fillId="32" borderId="38" xfId="0" applyNumberFormat="1" applyFill="1" applyBorder="1" applyAlignment="1">
      <alignment horizontal="center" vertical="center"/>
    </xf>
    <xf numFmtId="4" fontId="0" fillId="32" borderId="39" xfId="0" applyNumberFormat="1" applyFill="1" applyBorder="1" applyAlignment="1">
      <alignment horizontal="center" vertical="center"/>
    </xf>
    <xf numFmtId="4" fontId="0" fillId="32" borderId="40" xfId="0" applyNumberFormat="1" applyFill="1" applyBorder="1" applyAlignment="1">
      <alignment horizontal="center" vertical="center"/>
    </xf>
    <xf numFmtId="4" fontId="0" fillId="32" borderId="41" xfId="0" applyNumberFormat="1" applyFill="1" applyBorder="1" applyAlignment="1">
      <alignment horizontal="center" vertical="center"/>
    </xf>
    <xf numFmtId="173" fontId="45" fillId="0" borderId="42" xfId="0" applyNumberFormat="1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49" fontId="2" fillId="32" borderId="39" xfId="0" applyNumberFormat="1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49" fontId="2" fillId="32" borderId="41" xfId="0" applyNumberFormat="1" applyFont="1" applyFill="1" applyBorder="1" applyAlignment="1">
      <alignment horizontal="center" vertical="center"/>
    </xf>
    <xf numFmtId="0" fontId="1" fillId="14" borderId="32" xfId="0" applyFont="1" applyFill="1" applyBorder="1" applyAlignment="1">
      <alignment vertical="top"/>
    </xf>
    <xf numFmtId="4" fontId="1" fillId="14" borderId="32" xfId="0" applyNumberFormat="1" applyFont="1" applyFill="1" applyBorder="1" applyAlignment="1">
      <alignment/>
    </xf>
    <xf numFmtId="4" fontId="1" fillId="14" borderId="44" xfId="0" applyNumberFormat="1" applyFont="1" applyFill="1" applyBorder="1" applyAlignment="1">
      <alignment/>
    </xf>
    <xf numFmtId="4" fontId="1" fillId="14" borderId="45" xfId="0" applyNumberFormat="1" applyFont="1" applyFill="1" applyBorder="1" applyAlignment="1">
      <alignment/>
    </xf>
    <xf numFmtId="4" fontId="1" fillId="14" borderId="46" xfId="0" applyNumberFormat="1" applyFont="1" applyFill="1" applyBorder="1" applyAlignment="1">
      <alignment/>
    </xf>
    <xf numFmtId="4" fontId="1" fillId="14" borderId="47" xfId="0" applyNumberFormat="1" applyFont="1" applyFill="1" applyBorder="1" applyAlignment="1">
      <alignment/>
    </xf>
    <xf numFmtId="0" fontId="0" fillId="14" borderId="48" xfId="0" applyFill="1" applyBorder="1" applyAlignment="1">
      <alignment/>
    </xf>
    <xf numFmtId="0" fontId="0" fillId="14" borderId="44" xfId="0" applyFill="1" applyBorder="1" applyAlignment="1">
      <alignment/>
    </xf>
    <xf numFmtId="0" fontId="0" fillId="14" borderId="44" xfId="0" applyFill="1" applyBorder="1" applyAlignment="1">
      <alignment/>
    </xf>
    <xf numFmtId="0" fontId="0" fillId="14" borderId="4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tabSelected="1" zoomScale="80" zoomScaleNormal="80" zoomScalePageLayoutView="0" workbookViewId="0" topLeftCell="A1">
      <selection activeCell="L65" sqref="L65"/>
    </sheetView>
  </sheetViews>
  <sheetFormatPr defaultColWidth="9.00390625" defaultRowHeight="12.75"/>
  <cols>
    <col min="1" max="1" width="62.625" style="0" customWidth="1"/>
    <col min="2" max="3" width="17.75390625" style="0" customWidth="1"/>
    <col min="4" max="4" width="12.125" style="0" customWidth="1"/>
    <col min="5" max="5" width="10.75390625" style="0" bestFit="1" customWidth="1"/>
    <col min="6" max="7" width="19.625" style="0" customWidth="1"/>
    <col min="8" max="8" width="12.125" style="0" bestFit="1" customWidth="1"/>
    <col min="9" max="9" width="10.75390625" style="0" bestFit="1" customWidth="1"/>
    <col min="10" max="10" width="14.00390625" style="0" customWidth="1"/>
    <col min="11" max="11" width="13.125" style="0" customWidth="1"/>
    <col min="12" max="12" width="14.25390625" style="0" customWidth="1"/>
    <col min="13" max="13" width="14.875" style="0" customWidth="1"/>
    <col min="14" max="14" width="23.875" style="0" hidden="1" customWidth="1"/>
    <col min="15" max="15" width="11.875" style="0" customWidth="1"/>
    <col min="16" max="16" width="21.375" style="0" customWidth="1"/>
    <col min="17" max="17" width="12.25390625" style="0" customWidth="1"/>
    <col min="18" max="18" width="19.75390625" style="6" customWidth="1"/>
    <col min="19" max="19" width="0" style="0" hidden="1" customWidth="1"/>
    <col min="20" max="22" width="10.25390625" style="0" hidden="1" customWidth="1"/>
  </cols>
  <sheetData>
    <row r="1" spans="1:14" ht="15.75">
      <c r="A1" s="8" t="s">
        <v>168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6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3"/>
    </row>
    <row r="3" spans="1:18" ht="13.5" thickBot="1">
      <c r="A3" s="111" t="s">
        <v>18</v>
      </c>
      <c r="B3" s="114" t="s">
        <v>153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7" t="s">
        <v>107</v>
      </c>
      <c r="O3" s="34" t="s">
        <v>41</v>
      </c>
      <c r="P3" s="35" t="s">
        <v>19</v>
      </c>
      <c r="Q3" s="35" t="s">
        <v>30</v>
      </c>
      <c r="R3" s="36" t="s">
        <v>20</v>
      </c>
    </row>
    <row r="4" spans="1:18" ht="17.25" customHeight="1" thickBot="1">
      <c r="A4" s="112"/>
      <c r="B4" s="120" t="s">
        <v>97</v>
      </c>
      <c r="C4" s="121"/>
      <c r="D4" s="121"/>
      <c r="E4" s="122"/>
      <c r="F4" s="120" t="s">
        <v>96</v>
      </c>
      <c r="G4" s="121"/>
      <c r="H4" s="121"/>
      <c r="I4" s="123"/>
      <c r="J4" s="120" t="s">
        <v>169</v>
      </c>
      <c r="K4" s="121"/>
      <c r="L4" s="121"/>
      <c r="M4" s="122"/>
      <c r="N4" s="118"/>
      <c r="O4" s="37"/>
      <c r="P4" s="2"/>
      <c r="Q4" s="2"/>
      <c r="R4" s="38"/>
    </row>
    <row r="5" spans="1:18" ht="28.5" customHeight="1" thickBot="1">
      <c r="A5" s="113"/>
      <c r="B5" s="101" t="s">
        <v>206</v>
      </c>
      <c r="C5" s="100" t="s">
        <v>207</v>
      </c>
      <c r="D5" s="102" t="s">
        <v>95</v>
      </c>
      <c r="E5" s="89" t="s">
        <v>31</v>
      </c>
      <c r="F5" s="133" t="s">
        <v>206</v>
      </c>
      <c r="G5" s="124" t="s">
        <v>207</v>
      </c>
      <c r="H5" s="124" t="s">
        <v>95</v>
      </c>
      <c r="I5" s="134" t="s">
        <v>31</v>
      </c>
      <c r="J5" s="133" t="s">
        <v>206</v>
      </c>
      <c r="K5" s="124" t="s">
        <v>207</v>
      </c>
      <c r="L5" s="124" t="s">
        <v>95</v>
      </c>
      <c r="M5" s="89" t="s">
        <v>31</v>
      </c>
      <c r="N5" s="119"/>
      <c r="O5" s="39"/>
      <c r="P5" s="4"/>
      <c r="Q5" s="1"/>
      <c r="R5" s="40"/>
    </row>
    <row r="6" spans="1:18" ht="20.25" customHeight="1">
      <c r="A6" s="64" t="s">
        <v>5</v>
      </c>
      <c r="B6" s="90">
        <f>SUM(B7:B7)</f>
        <v>375012</v>
      </c>
      <c r="C6" s="131">
        <f>SUM(C7:C7)</f>
        <v>375012</v>
      </c>
      <c r="D6" s="103">
        <f aca="true" t="shared" si="0" ref="D6:D37">C6-B6</f>
        <v>0</v>
      </c>
      <c r="E6" s="91"/>
      <c r="F6" s="90">
        <f>SUM(F7:F7)</f>
        <v>289636</v>
      </c>
      <c r="G6" s="131">
        <f>SUM(G7:G7)</f>
        <v>289636</v>
      </c>
      <c r="H6" s="103">
        <f>G6-F6</f>
        <v>0</v>
      </c>
      <c r="I6" s="91"/>
      <c r="J6" s="90">
        <f>SUM(J7:J7)</f>
        <v>267309</v>
      </c>
      <c r="K6" s="131">
        <f>SUM(K7:K7)</f>
        <v>267309</v>
      </c>
      <c r="L6" s="103">
        <f>K6-J6</f>
        <v>0</v>
      </c>
      <c r="M6" s="91"/>
      <c r="N6" s="79"/>
      <c r="O6" s="43"/>
      <c r="P6" s="15"/>
      <c r="Q6" s="15"/>
      <c r="R6" s="16"/>
    </row>
    <row r="7" spans="1:18" ht="49.5" customHeight="1">
      <c r="A7" s="73" t="s">
        <v>162</v>
      </c>
      <c r="B7" s="94">
        <v>375012</v>
      </c>
      <c r="C7" s="125">
        <v>375012</v>
      </c>
      <c r="D7" s="104">
        <f t="shared" si="0"/>
        <v>0</v>
      </c>
      <c r="E7" s="95"/>
      <c r="F7" s="94">
        <v>289636</v>
      </c>
      <c r="G7" s="125">
        <v>289636</v>
      </c>
      <c r="H7" s="104">
        <f aca="true" t="shared" si="1" ref="H7:H68">G7-F7</f>
        <v>0</v>
      </c>
      <c r="I7" s="95"/>
      <c r="J7" s="94">
        <v>267309</v>
      </c>
      <c r="K7" s="125">
        <v>267309</v>
      </c>
      <c r="L7" s="104">
        <f aca="true" t="shared" si="2" ref="L7:L68">K7-J7</f>
        <v>0</v>
      </c>
      <c r="M7" s="95"/>
      <c r="N7" s="79"/>
      <c r="O7" s="43" t="s">
        <v>73</v>
      </c>
      <c r="P7" s="15" t="s">
        <v>67</v>
      </c>
      <c r="Q7" s="15"/>
      <c r="R7" s="16" t="s">
        <v>37</v>
      </c>
    </row>
    <row r="8" spans="1:18" ht="18.75" customHeight="1">
      <c r="A8" s="56" t="s">
        <v>43</v>
      </c>
      <c r="B8" s="33">
        <f>SUM(B9:B27)</f>
        <v>371275.9</v>
      </c>
      <c r="C8" s="11">
        <f>SUM(C9:C27)</f>
        <v>730868.6</v>
      </c>
      <c r="D8" s="105">
        <f t="shared" si="0"/>
        <v>359592.69999999995</v>
      </c>
      <c r="E8" s="31">
        <f>SUM(E9:E27)</f>
        <v>22779.829999999998</v>
      </c>
      <c r="F8" s="33">
        <f>SUM(F9:F27)</f>
        <v>552867</v>
      </c>
      <c r="G8" s="11">
        <f>SUM(G9:G27)</f>
        <v>143679.3</v>
      </c>
      <c r="H8" s="105">
        <f t="shared" si="1"/>
        <v>-409187.7</v>
      </c>
      <c r="I8" s="31">
        <v>0</v>
      </c>
      <c r="J8" s="33">
        <f>SUM(J9:J27)</f>
        <v>250077.3</v>
      </c>
      <c r="K8" s="11">
        <f>SUM(K9:K27)</f>
        <v>249746.5</v>
      </c>
      <c r="L8" s="105">
        <f t="shared" si="2"/>
        <v>-330.79999999998836</v>
      </c>
      <c r="M8" s="31">
        <f>SUM(M9:M27)</f>
        <v>11987.369999999999</v>
      </c>
      <c r="N8" s="74"/>
      <c r="O8" s="41"/>
      <c r="P8" s="12"/>
      <c r="Q8" s="12"/>
      <c r="R8" s="42"/>
    </row>
    <row r="9" spans="1:22" ht="27.75" customHeight="1">
      <c r="A9" s="57" t="s">
        <v>33</v>
      </c>
      <c r="B9" s="49">
        <v>5831</v>
      </c>
      <c r="C9" s="110">
        <v>10217.2</v>
      </c>
      <c r="D9" s="106">
        <f t="shared" si="0"/>
        <v>4386.200000000001</v>
      </c>
      <c r="E9" s="65">
        <v>5055.6</v>
      </c>
      <c r="F9" s="49">
        <f>I9</f>
        <v>0</v>
      </c>
      <c r="G9" s="110"/>
      <c r="H9" s="106">
        <f t="shared" si="1"/>
        <v>0</v>
      </c>
      <c r="I9" s="65">
        <v>0</v>
      </c>
      <c r="J9" s="49">
        <v>0</v>
      </c>
      <c r="K9" s="110"/>
      <c r="L9" s="106">
        <f t="shared" si="2"/>
        <v>0</v>
      </c>
      <c r="M9" s="65">
        <f>J9*0.83</f>
        <v>0</v>
      </c>
      <c r="N9" s="52" t="s">
        <v>151</v>
      </c>
      <c r="O9" s="44" t="s">
        <v>38</v>
      </c>
      <c r="P9" s="22" t="s">
        <v>68</v>
      </c>
      <c r="Q9" s="22" t="s">
        <v>38</v>
      </c>
      <c r="R9" s="45" t="s">
        <v>34</v>
      </c>
      <c r="S9" s="17" t="s">
        <v>92</v>
      </c>
      <c r="T9" s="20"/>
      <c r="U9" s="20"/>
      <c r="V9" s="20"/>
    </row>
    <row r="10" spans="1:22" ht="40.5" customHeight="1">
      <c r="A10" s="86" t="s">
        <v>182</v>
      </c>
      <c r="B10" s="50">
        <v>18281.5</v>
      </c>
      <c r="C10" s="126">
        <v>18281.5</v>
      </c>
      <c r="D10" s="107">
        <f t="shared" si="0"/>
        <v>0</v>
      </c>
      <c r="E10" s="55"/>
      <c r="F10" s="50">
        <v>8916.3</v>
      </c>
      <c r="G10" s="125">
        <v>8916.3</v>
      </c>
      <c r="H10" s="107">
        <f t="shared" si="1"/>
        <v>0</v>
      </c>
      <c r="I10" s="55"/>
      <c r="J10" s="50">
        <v>0</v>
      </c>
      <c r="K10" s="125"/>
      <c r="L10" s="107">
        <f t="shared" si="2"/>
        <v>0</v>
      </c>
      <c r="M10" s="55"/>
      <c r="N10" s="51" t="s">
        <v>120</v>
      </c>
      <c r="O10" s="43" t="s">
        <v>38</v>
      </c>
      <c r="P10" s="15" t="s">
        <v>101</v>
      </c>
      <c r="Q10" s="15" t="s">
        <v>38</v>
      </c>
      <c r="R10" s="16" t="s">
        <v>181</v>
      </c>
      <c r="S10" s="18">
        <v>0.03</v>
      </c>
      <c r="T10" s="20"/>
      <c r="U10" s="20"/>
      <c r="V10" s="20"/>
    </row>
    <row r="11" spans="1:22" ht="55.5" customHeight="1">
      <c r="A11" s="57" t="s">
        <v>83</v>
      </c>
      <c r="B11" s="49">
        <v>3500</v>
      </c>
      <c r="C11" s="110">
        <v>3500</v>
      </c>
      <c r="D11" s="106">
        <f t="shared" si="0"/>
        <v>0</v>
      </c>
      <c r="E11" s="65">
        <v>2765</v>
      </c>
      <c r="F11" s="49">
        <v>0</v>
      </c>
      <c r="G11" s="110"/>
      <c r="H11" s="106">
        <f t="shared" si="1"/>
        <v>0</v>
      </c>
      <c r="I11" s="65"/>
      <c r="J11" s="49">
        <v>0</v>
      </c>
      <c r="K11" s="110"/>
      <c r="L11" s="106">
        <f t="shared" si="2"/>
        <v>0</v>
      </c>
      <c r="M11" s="65"/>
      <c r="N11" s="80"/>
      <c r="O11" s="44" t="s">
        <v>2</v>
      </c>
      <c r="P11" s="22" t="s">
        <v>93</v>
      </c>
      <c r="Q11" s="22" t="s">
        <v>2</v>
      </c>
      <c r="R11" s="45" t="s">
        <v>88</v>
      </c>
      <c r="S11" s="17" t="s">
        <v>91</v>
      </c>
      <c r="T11" s="20"/>
      <c r="U11" s="20"/>
      <c r="V11" s="20"/>
    </row>
    <row r="12" spans="1:22" ht="69" customHeight="1">
      <c r="A12" s="57" t="s">
        <v>102</v>
      </c>
      <c r="B12" s="49">
        <v>633</v>
      </c>
      <c r="C12" s="110">
        <v>633</v>
      </c>
      <c r="D12" s="106">
        <f t="shared" si="0"/>
        <v>0</v>
      </c>
      <c r="E12" s="65">
        <v>614.01</v>
      </c>
      <c r="F12" s="49">
        <v>0</v>
      </c>
      <c r="G12" s="110"/>
      <c r="H12" s="106">
        <f t="shared" si="1"/>
        <v>0</v>
      </c>
      <c r="I12" s="65">
        <v>0</v>
      </c>
      <c r="J12" s="49">
        <v>0</v>
      </c>
      <c r="K12" s="110"/>
      <c r="L12" s="106">
        <f t="shared" si="2"/>
        <v>0</v>
      </c>
      <c r="M12" s="65">
        <v>0</v>
      </c>
      <c r="N12" s="81" t="s">
        <v>145</v>
      </c>
      <c r="O12" s="44" t="s">
        <v>2</v>
      </c>
      <c r="P12" s="22" t="s">
        <v>105</v>
      </c>
      <c r="Q12" s="22" t="s">
        <v>2</v>
      </c>
      <c r="R12" s="45" t="s">
        <v>103</v>
      </c>
      <c r="S12" s="17" t="s">
        <v>91</v>
      </c>
      <c r="T12" s="20"/>
      <c r="U12" s="20"/>
      <c r="V12" s="20"/>
    </row>
    <row r="13" spans="1:22" ht="55.5" customHeight="1">
      <c r="A13" s="72" t="s">
        <v>163</v>
      </c>
      <c r="B13" s="49">
        <v>1969</v>
      </c>
      <c r="C13" s="110">
        <v>1969.4</v>
      </c>
      <c r="D13" s="106">
        <f t="shared" si="0"/>
        <v>0.40000000000009095</v>
      </c>
      <c r="E13" s="65">
        <v>1909.93</v>
      </c>
      <c r="F13" s="49">
        <v>1969</v>
      </c>
      <c r="G13" s="110">
        <v>1969.4</v>
      </c>
      <c r="H13" s="106">
        <f t="shared" si="1"/>
        <v>0.40000000000009095</v>
      </c>
      <c r="I13" s="65">
        <v>1909.93</v>
      </c>
      <c r="J13" s="49">
        <v>1716.3</v>
      </c>
      <c r="K13" s="110">
        <v>1717.9</v>
      </c>
      <c r="L13" s="106">
        <f t="shared" si="2"/>
        <v>1.6000000000001364</v>
      </c>
      <c r="M13" s="65">
        <v>1664.81</v>
      </c>
      <c r="N13" s="52" t="s">
        <v>167</v>
      </c>
      <c r="O13" s="77" t="s">
        <v>2</v>
      </c>
      <c r="P13" s="22" t="s">
        <v>166</v>
      </c>
      <c r="Q13" s="22" t="s">
        <v>2</v>
      </c>
      <c r="R13" s="45" t="s">
        <v>165</v>
      </c>
      <c r="S13" s="18"/>
      <c r="T13" s="20"/>
      <c r="U13" s="20"/>
      <c r="V13" s="20"/>
    </row>
    <row r="14" spans="1:22" ht="44.25" customHeight="1">
      <c r="A14" s="54" t="s">
        <v>39</v>
      </c>
      <c r="B14" s="50">
        <v>14184.8</v>
      </c>
      <c r="C14" s="126">
        <v>13509.1</v>
      </c>
      <c r="D14" s="107">
        <f t="shared" si="0"/>
        <v>-675.6999999999989</v>
      </c>
      <c r="E14" s="55">
        <v>11205.99</v>
      </c>
      <c r="F14" s="50">
        <v>13180.2</v>
      </c>
      <c r="G14" s="125">
        <v>13180.2</v>
      </c>
      <c r="H14" s="107">
        <f t="shared" si="1"/>
        <v>0</v>
      </c>
      <c r="I14" s="55">
        <v>10544.16</v>
      </c>
      <c r="J14" s="50">
        <v>12903.2</v>
      </c>
      <c r="K14" s="125">
        <v>12903.2</v>
      </c>
      <c r="L14" s="107">
        <f t="shared" si="2"/>
        <v>0</v>
      </c>
      <c r="M14" s="55">
        <v>10322.56</v>
      </c>
      <c r="N14" s="53" t="s">
        <v>135</v>
      </c>
      <c r="O14" s="43" t="s">
        <v>2</v>
      </c>
      <c r="P14" s="15" t="s">
        <v>69</v>
      </c>
      <c r="Q14" s="15" t="s">
        <v>2</v>
      </c>
      <c r="R14" s="16" t="s">
        <v>40</v>
      </c>
      <c r="S14" s="17" t="s">
        <v>91</v>
      </c>
      <c r="T14" s="20"/>
      <c r="U14" s="20"/>
      <c r="V14" s="20"/>
    </row>
    <row r="15" spans="1:22" ht="29.25" customHeight="1">
      <c r="A15" s="54" t="s">
        <v>7</v>
      </c>
      <c r="B15" s="50">
        <v>588</v>
      </c>
      <c r="C15" s="126">
        <v>588</v>
      </c>
      <c r="D15" s="107">
        <f t="shared" si="0"/>
        <v>0</v>
      </c>
      <c r="E15" s="55"/>
      <c r="F15" s="50">
        <v>588</v>
      </c>
      <c r="G15" s="126">
        <v>588</v>
      </c>
      <c r="H15" s="107">
        <f t="shared" si="1"/>
        <v>0</v>
      </c>
      <c r="I15" s="55"/>
      <c r="J15" s="50">
        <v>588</v>
      </c>
      <c r="K15" s="126">
        <v>588</v>
      </c>
      <c r="L15" s="107">
        <f t="shared" si="2"/>
        <v>0</v>
      </c>
      <c r="M15" s="55"/>
      <c r="N15" s="75" t="s">
        <v>175</v>
      </c>
      <c r="O15" s="43" t="s">
        <v>2</v>
      </c>
      <c r="P15" s="15" t="s">
        <v>101</v>
      </c>
      <c r="Q15" s="15" t="s">
        <v>2</v>
      </c>
      <c r="R15" s="16" t="s">
        <v>185</v>
      </c>
      <c r="S15" s="18">
        <v>0.03</v>
      </c>
      <c r="T15" s="20"/>
      <c r="U15" s="20"/>
      <c r="V15" s="20"/>
    </row>
    <row r="16" spans="1:22" ht="36.75" customHeight="1">
      <c r="A16" s="54" t="s">
        <v>152</v>
      </c>
      <c r="B16" s="50">
        <v>451.7</v>
      </c>
      <c r="C16" s="126">
        <v>451.7</v>
      </c>
      <c r="D16" s="107">
        <f t="shared" si="0"/>
        <v>0</v>
      </c>
      <c r="E16" s="55"/>
      <c r="F16" s="50">
        <v>451.7</v>
      </c>
      <c r="G16" s="126">
        <v>451.7</v>
      </c>
      <c r="H16" s="107">
        <f t="shared" si="1"/>
        <v>0</v>
      </c>
      <c r="I16" s="55"/>
      <c r="J16" s="50">
        <v>451.7</v>
      </c>
      <c r="K16" s="126">
        <v>451.8</v>
      </c>
      <c r="L16" s="107">
        <f t="shared" si="2"/>
        <v>0.10000000000002274</v>
      </c>
      <c r="M16" s="55"/>
      <c r="N16" s="75" t="s">
        <v>156</v>
      </c>
      <c r="O16" s="15" t="s">
        <v>2</v>
      </c>
      <c r="P16" s="15" t="s">
        <v>101</v>
      </c>
      <c r="Q16" s="15" t="s">
        <v>2</v>
      </c>
      <c r="R16" s="16" t="s">
        <v>184</v>
      </c>
      <c r="S16" s="18"/>
      <c r="T16" s="20"/>
      <c r="U16" s="20"/>
      <c r="V16" s="20"/>
    </row>
    <row r="17" spans="1:22" ht="29.25" customHeight="1">
      <c r="A17" s="54" t="s">
        <v>64</v>
      </c>
      <c r="B17" s="50">
        <v>0</v>
      </c>
      <c r="C17" s="126">
        <v>0</v>
      </c>
      <c r="D17" s="107">
        <f t="shared" si="0"/>
        <v>0</v>
      </c>
      <c r="E17" s="55"/>
      <c r="F17" s="50">
        <v>5</v>
      </c>
      <c r="G17" s="126">
        <v>5</v>
      </c>
      <c r="H17" s="107">
        <f t="shared" si="1"/>
        <v>0</v>
      </c>
      <c r="I17" s="55"/>
      <c r="J17" s="50">
        <v>5</v>
      </c>
      <c r="K17" s="126">
        <v>0</v>
      </c>
      <c r="L17" s="107">
        <f t="shared" si="2"/>
        <v>-5</v>
      </c>
      <c r="M17" s="55"/>
      <c r="N17" s="75" t="s">
        <v>143</v>
      </c>
      <c r="O17" s="43" t="s">
        <v>2</v>
      </c>
      <c r="P17" s="15" t="s">
        <v>70</v>
      </c>
      <c r="Q17" s="15" t="s">
        <v>2</v>
      </c>
      <c r="R17" s="16" t="s">
        <v>183</v>
      </c>
      <c r="S17" s="18"/>
      <c r="T17" s="20"/>
      <c r="U17" s="20"/>
      <c r="V17" s="20"/>
    </row>
    <row r="18" spans="1:22" ht="47.25" customHeight="1">
      <c r="A18" s="71" t="s">
        <v>154</v>
      </c>
      <c r="B18" s="50">
        <v>6447.9</v>
      </c>
      <c r="C18" s="126">
        <v>6511.6</v>
      </c>
      <c r="D18" s="107">
        <f t="shared" si="0"/>
        <v>63.70000000000073</v>
      </c>
      <c r="E18" s="55"/>
      <c r="F18" s="50">
        <v>6447.9</v>
      </c>
      <c r="G18" s="125">
        <v>6511.6</v>
      </c>
      <c r="H18" s="107">
        <f t="shared" si="1"/>
        <v>63.70000000000073</v>
      </c>
      <c r="I18" s="55"/>
      <c r="J18" s="50">
        <v>0</v>
      </c>
      <c r="K18" s="125">
        <v>0</v>
      </c>
      <c r="L18" s="107">
        <f t="shared" si="2"/>
        <v>0</v>
      </c>
      <c r="M18" s="55"/>
      <c r="N18" s="75" t="s">
        <v>157</v>
      </c>
      <c r="O18" s="15" t="s">
        <v>2</v>
      </c>
      <c r="P18" s="15" t="s">
        <v>101</v>
      </c>
      <c r="Q18" s="15" t="s">
        <v>159</v>
      </c>
      <c r="R18" s="16" t="s">
        <v>160</v>
      </c>
      <c r="S18" s="18">
        <v>0.03</v>
      </c>
      <c r="T18" s="20"/>
      <c r="U18" s="20"/>
      <c r="V18" s="20"/>
    </row>
    <row r="19" spans="1:22" ht="48" customHeight="1">
      <c r="A19" s="71" t="s">
        <v>155</v>
      </c>
      <c r="B19" s="50">
        <v>12895.8</v>
      </c>
      <c r="C19" s="126">
        <v>11395.3</v>
      </c>
      <c r="D19" s="107">
        <f t="shared" si="0"/>
        <v>-1500.5</v>
      </c>
      <c r="E19" s="55"/>
      <c r="F19" s="50">
        <v>12895.8</v>
      </c>
      <c r="G19" s="125">
        <v>13023.3</v>
      </c>
      <c r="H19" s="107">
        <f t="shared" si="1"/>
        <v>127.5</v>
      </c>
      <c r="I19" s="55"/>
      <c r="J19" s="50">
        <v>0</v>
      </c>
      <c r="K19" s="125">
        <v>0</v>
      </c>
      <c r="L19" s="107">
        <f t="shared" si="2"/>
        <v>0</v>
      </c>
      <c r="M19" s="55"/>
      <c r="N19" s="75" t="s">
        <v>158</v>
      </c>
      <c r="O19" s="15" t="s">
        <v>2</v>
      </c>
      <c r="P19" s="15" t="s">
        <v>101</v>
      </c>
      <c r="Q19" s="15" t="s">
        <v>159</v>
      </c>
      <c r="R19" s="16" t="s">
        <v>161</v>
      </c>
      <c r="S19" s="18">
        <v>0.03</v>
      </c>
      <c r="T19" s="20"/>
      <c r="U19" s="20"/>
      <c r="V19" s="20"/>
    </row>
    <row r="20" spans="1:22" ht="46.5" customHeight="1">
      <c r="A20" s="54" t="s">
        <v>10</v>
      </c>
      <c r="B20" s="50">
        <v>3895.6</v>
      </c>
      <c r="C20" s="126">
        <v>3895.6</v>
      </c>
      <c r="D20" s="107">
        <f t="shared" si="0"/>
        <v>0</v>
      </c>
      <c r="E20" s="55"/>
      <c r="F20" s="50">
        <v>3895.6</v>
      </c>
      <c r="G20" s="126">
        <v>3895.6</v>
      </c>
      <c r="H20" s="107">
        <f t="shared" si="1"/>
        <v>0</v>
      </c>
      <c r="I20" s="55"/>
      <c r="J20" s="50">
        <v>3895.6</v>
      </c>
      <c r="K20" s="126">
        <v>3895.6</v>
      </c>
      <c r="L20" s="107">
        <f t="shared" si="2"/>
        <v>0</v>
      </c>
      <c r="M20" s="55"/>
      <c r="N20" s="75" t="s">
        <v>129</v>
      </c>
      <c r="O20" s="43" t="s">
        <v>28</v>
      </c>
      <c r="P20" s="15" t="s">
        <v>101</v>
      </c>
      <c r="Q20" s="15" t="s">
        <v>28</v>
      </c>
      <c r="R20" s="16" t="s">
        <v>186</v>
      </c>
      <c r="S20" s="18">
        <v>0.03</v>
      </c>
      <c r="T20" s="20"/>
      <c r="U20" s="20"/>
      <c r="V20" s="20"/>
    </row>
    <row r="21" spans="1:22" ht="33" customHeight="1">
      <c r="A21" s="58" t="s">
        <v>98</v>
      </c>
      <c r="B21" s="50">
        <v>2500</v>
      </c>
      <c r="C21" s="126">
        <v>2500</v>
      </c>
      <c r="D21" s="107">
        <f t="shared" si="0"/>
        <v>0</v>
      </c>
      <c r="E21" s="55"/>
      <c r="F21" s="50">
        <v>0</v>
      </c>
      <c r="G21" s="126">
        <v>0</v>
      </c>
      <c r="H21" s="107">
        <f t="shared" si="1"/>
        <v>0</v>
      </c>
      <c r="I21" s="55"/>
      <c r="J21" s="50">
        <v>0</v>
      </c>
      <c r="K21" s="126">
        <v>0</v>
      </c>
      <c r="L21" s="107">
        <f t="shared" si="2"/>
        <v>0</v>
      </c>
      <c r="M21" s="55"/>
      <c r="N21" s="75" t="s">
        <v>114</v>
      </c>
      <c r="O21" s="43" t="s">
        <v>28</v>
      </c>
      <c r="P21" s="15" t="s">
        <v>101</v>
      </c>
      <c r="Q21" s="10" t="s">
        <v>28</v>
      </c>
      <c r="R21" s="16" t="s">
        <v>187</v>
      </c>
      <c r="S21" s="18">
        <v>0.72</v>
      </c>
      <c r="T21" s="20"/>
      <c r="U21" s="20"/>
      <c r="V21" s="20"/>
    </row>
    <row r="22" spans="1:22" ht="35.25" customHeight="1">
      <c r="A22" s="58" t="s">
        <v>171</v>
      </c>
      <c r="B22" s="50">
        <v>190</v>
      </c>
      <c r="C22" s="126">
        <v>190</v>
      </c>
      <c r="D22" s="107">
        <f t="shared" si="0"/>
        <v>0</v>
      </c>
      <c r="E22" s="55"/>
      <c r="F22" s="50">
        <v>190</v>
      </c>
      <c r="G22" s="126">
        <v>190</v>
      </c>
      <c r="H22" s="107">
        <f t="shared" si="1"/>
        <v>0</v>
      </c>
      <c r="I22" s="55"/>
      <c r="J22" s="50">
        <v>190</v>
      </c>
      <c r="K22" s="126">
        <v>190</v>
      </c>
      <c r="L22" s="107">
        <f t="shared" si="2"/>
        <v>0</v>
      </c>
      <c r="M22" s="55"/>
      <c r="N22" s="76"/>
      <c r="O22" s="78" t="s">
        <v>28</v>
      </c>
      <c r="P22" s="15" t="s">
        <v>101</v>
      </c>
      <c r="Q22" s="9" t="s">
        <v>28</v>
      </c>
      <c r="R22" s="47" t="s">
        <v>176</v>
      </c>
      <c r="T22" s="20"/>
      <c r="U22" s="20"/>
      <c r="V22" s="20"/>
    </row>
    <row r="23" spans="1:19" ht="30.75" customHeight="1">
      <c r="A23" s="57" t="s">
        <v>63</v>
      </c>
      <c r="B23" s="49">
        <v>327.5</v>
      </c>
      <c r="C23" s="110">
        <v>1267.3</v>
      </c>
      <c r="D23" s="106">
        <f>C23-B23</f>
        <v>939.8</v>
      </c>
      <c r="E23" s="132">
        <v>1229.3</v>
      </c>
      <c r="F23" s="49">
        <v>327.5</v>
      </c>
      <c r="G23" s="110">
        <v>0</v>
      </c>
      <c r="H23" s="106">
        <f t="shared" si="1"/>
        <v>-327.5</v>
      </c>
      <c r="I23" s="65">
        <v>0</v>
      </c>
      <c r="J23" s="49">
        <v>327.5</v>
      </c>
      <c r="K23" s="110">
        <v>0</v>
      </c>
      <c r="L23" s="106">
        <f t="shared" si="2"/>
        <v>-327.5</v>
      </c>
      <c r="M23" s="65">
        <v>0</v>
      </c>
      <c r="N23" s="82" t="s">
        <v>108</v>
      </c>
      <c r="O23" s="44" t="s">
        <v>1</v>
      </c>
      <c r="P23" s="22" t="s">
        <v>66</v>
      </c>
      <c r="Q23" s="22" t="s">
        <v>1</v>
      </c>
      <c r="R23" s="45" t="s">
        <v>81</v>
      </c>
      <c r="S23" s="17" t="s">
        <v>91</v>
      </c>
    </row>
    <row r="24" spans="1:19" ht="30.75" customHeight="1">
      <c r="A24" s="57" t="s">
        <v>63</v>
      </c>
      <c r="B24" s="49">
        <v>59.8</v>
      </c>
      <c r="C24" s="110">
        <v>514.4</v>
      </c>
      <c r="D24" s="106">
        <f>C24-B24</f>
        <v>454.59999999999997</v>
      </c>
      <c r="E24" s="132">
        <v>0</v>
      </c>
      <c r="F24" s="49">
        <v>0</v>
      </c>
      <c r="G24" s="110">
        <v>0</v>
      </c>
      <c r="H24" s="106">
        <f>G24-F24</f>
        <v>0</v>
      </c>
      <c r="I24" s="65">
        <v>0</v>
      </c>
      <c r="J24" s="49">
        <v>0</v>
      </c>
      <c r="K24" s="110">
        <v>0</v>
      </c>
      <c r="L24" s="106">
        <f>K24-J24</f>
        <v>0</v>
      </c>
      <c r="M24" s="65">
        <v>0</v>
      </c>
      <c r="N24" s="82" t="s">
        <v>108</v>
      </c>
      <c r="O24" s="44" t="s">
        <v>1</v>
      </c>
      <c r="P24" s="22" t="s">
        <v>66</v>
      </c>
      <c r="Q24" s="22" t="s">
        <v>1</v>
      </c>
      <c r="R24" s="45" t="s">
        <v>208</v>
      </c>
      <c r="S24" s="17" t="s">
        <v>91</v>
      </c>
    </row>
    <row r="25" spans="1:19" ht="32.25" customHeight="1">
      <c r="A25" s="57" t="s">
        <v>89</v>
      </c>
      <c r="B25" s="49">
        <v>33880.3</v>
      </c>
      <c r="C25" s="110">
        <v>79151.5</v>
      </c>
      <c r="D25" s="106">
        <f t="shared" si="0"/>
        <v>45271.2</v>
      </c>
      <c r="E25" s="65"/>
      <c r="F25" s="49">
        <v>0</v>
      </c>
      <c r="G25" s="110">
        <v>0</v>
      </c>
      <c r="H25" s="106">
        <f t="shared" si="1"/>
        <v>0</v>
      </c>
      <c r="I25" s="65"/>
      <c r="J25" s="49">
        <v>0</v>
      </c>
      <c r="K25" s="110">
        <v>0</v>
      </c>
      <c r="L25" s="106">
        <f t="shared" si="2"/>
        <v>0</v>
      </c>
      <c r="M25" s="65"/>
      <c r="N25" s="80"/>
      <c r="O25" s="44" t="s">
        <v>36</v>
      </c>
      <c r="P25" s="22" t="s">
        <v>71</v>
      </c>
      <c r="Q25" s="22" t="s">
        <v>36</v>
      </c>
      <c r="R25" s="45" t="s">
        <v>188</v>
      </c>
      <c r="S25" s="17"/>
    </row>
    <row r="26" spans="1:19" ht="31.5" customHeight="1">
      <c r="A26" s="54" t="s">
        <v>172</v>
      </c>
      <c r="B26" s="50">
        <v>205640</v>
      </c>
      <c r="C26" s="126">
        <v>518493</v>
      </c>
      <c r="D26" s="107">
        <f t="shared" si="0"/>
        <v>312853</v>
      </c>
      <c r="E26" s="55"/>
      <c r="F26" s="50">
        <v>444000</v>
      </c>
      <c r="G26" s="126">
        <v>34948.2</v>
      </c>
      <c r="H26" s="107">
        <f t="shared" si="1"/>
        <v>-409051.8</v>
      </c>
      <c r="I26" s="55"/>
      <c r="J26" s="50">
        <v>170000</v>
      </c>
      <c r="K26" s="126">
        <v>170000</v>
      </c>
      <c r="L26" s="107">
        <f t="shared" si="2"/>
        <v>0</v>
      </c>
      <c r="M26" s="55"/>
      <c r="N26" s="51"/>
      <c r="O26" s="43" t="s">
        <v>36</v>
      </c>
      <c r="P26" s="15" t="s">
        <v>101</v>
      </c>
      <c r="Q26" s="10" t="s">
        <v>36</v>
      </c>
      <c r="R26" s="16" t="s">
        <v>177</v>
      </c>
      <c r="S26" s="17"/>
    </row>
    <row r="27" spans="1:22" ht="34.5" customHeight="1">
      <c r="A27" s="58" t="s">
        <v>170</v>
      </c>
      <c r="B27" s="50">
        <v>60000</v>
      </c>
      <c r="C27" s="126">
        <v>57800</v>
      </c>
      <c r="D27" s="107">
        <f t="shared" si="0"/>
        <v>-2200</v>
      </c>
      <c r="E27" s="55"/>
      <c r="F27" s="50">
        <v>60000</v>
      </c>
      <c r="G27" s="126">
        <v>60000</v>
      </c>
      <c r="H27" s="107">
        <f t="shared" si="1"/>
        <v>0</v>
      </c>
      <c r="I27" s="55"/>
      <c r="J27" s="50">
        <v>60000</v>
      </c>
      <c r="K27" s="126">
        <v>60000</v>
      </c>
      <c r="L27" s="107">
        <f t="shared" si="2"/>
        <v>0</v>
      </c>
      <c r="M27" s="55"/>
      <c r="N27" s="53"/>
      <c r="O27" s="46" t="s">
        <v>36</v>
      </c>
      <c r="P27" s="9" t="s">
        <v>178</v>
      </c>
      <c r="Q27" s="78" t="s">
        <v>36</v>
      </c>
      <c r="R27" s="47" t="s">
        <v>179</v>
      </c>
      <c r="S27" s="18">
        <v>0.03</v>
      </c>
      <c r="T27" s="20">
        <f>B27/0.97-B27</f>
        <v>1855.670103092787</v>
      </c>
      <c r="U27" s="20">
        <f>F27/0.97-F27</f>
        <v>1855.670103092787</v>
      </c>
      <c r="V27" s="20">
        <f>J27/0.97-J27</f>
        <v>1855.670103092787</v>
      </c>
    </row>
    <row r="28" spans="1:22" ht="24.75" customHeight="1">
      <c r="A28" s="85" t="s">
        <v>42</v>
      </c>
      <c r="B28" s="33">
        <f aca="true" t="shared" si="3" ref="B28:M28">SUM(B30:B65)</f>
        <v>790408.3999999999</v>
      </c>
      <c r="C28" s="11">
        <f>SUM(C29:C65)</f>
        <v>794062.4</v>
      </c>
      <c r="D28" s="105">
        <f t="shared" si="0"/>
        <v>3654.0000000001164</v>
      </c>
      <c r="E28" s="31">
        <f t="shared" si="3"/>
        <v>7545.188</v>
      </c>
      <c r="F28" s="33">
        <f t="shared" si="3"/>
        <v>800112.2</v>
      </c>
      <c r="G28" s="11">
        <f>SUM(G29:G65)</f>
        <v>802826.5</v>
      </c>
      <c r="H28" s="105">
        <f t="shared" si="1"/>
        <v>2714.3000000000466</v>
      </c>
      <c r="I28" s="31">
        <f t="shared" si="3"/>
        <v>5031.192</v>
      </c>
      <c r="J28" s="33">
        <f t="shared" si="3"/>
        <v>805924.5999999999</v>
      </c>
      <c r="K28" s="11">
        <f>SUM(K29:K65)</f>
        <v>808839.0999999999</v>
      </c>
      <c r="L28" s="105">
        <f t="shared" si="2"/>
        <v>2914.5</v>
      </c>
      <c r="M28" s="31">
        <f t="shared" si="3"/>
        <v>5077.892</v>
      </c>
      <c r="N28" s="74"/>
      <c r="O28" s="30"/>
      <c r="P28" s="11"/>
      <c r="Q28" s="11"/>
      <c r="R28" s="31"/>
      <c r="T28" s="19">
        <f>SUM(T9:T27)</f>
        <v>1855.670103092787</v>
      </c>
      <c r="U28" s="19">
        <f>SUM(U9:U27)</f>
        <v>1855.670103092787</v>
      </c>
      <c r="V28" s="19">
        <f>SUM(V9:V27)</f>
        <v>1855.670103092787</v>
      </c>
    </row>
    <row r="29" spans="1:22" ht="43.5" customHeight="1">
      <c r="A29" s="59" t="s">
        <v>209</v>
      </c>
      <c r="B29" s="67">
        <v>0</v>
      </c>
      <c r="C29" s="128">
        <v>1751</v>
      </c>
      <c r="D29" s="107">
        <f t="shared" si="0"/>
        <v>1751</v>
      </c>
      <c r="E29" s="95">
        <f>D29</f>
        <v>1751</v>
      </c>
      <c r="F29" s="67">
        <v>0</v>
      </c>
      <c r="G29" s="127">
        <v>1941.6</v>
      </c>
      <c r="H29" s="107">
        <f t="shared" si="1"/>
        <v>1941.6</v>
      </c>
      <c r="I29" s="95">
        <f>H29</f>
        <v>1941.6</v>
      </c>
      <c r="J29" s="67">
        <v>0</v>
      </c>
      <c r="K29" s="127">
        <v>2141.8</v>
      </c>
      <c r="L29" s="107">
        <f t="shared" si="2"/>
        <v>2141.8</v>
      </c>
      <c r="M29" s="95">
        <f>L29</f>
        <v>2141.8</v>
      </c>
      <c r="N29" s="51" t="s">
        <v>210</v>
      </c>
      <c r="O29" s="43" t="s">
        <v>38</v>
      </c>
      <c r="P29" s="15" t="s">
        <v>211</v>
      </c>
      <c r="Q29" s="15" t="s">
        <v>38</v>
      </c>
      <c r="R29" s="16" t="s">
        <v>212</v>
      </c>
      <c r="T29" s="19"/>
      <c r="U29" s="19"/>
      <c r="V29" s="19"/>
    </row>
    <row r="30" spans="1:19" ht="45" customHeight="1">
      <c r="A30" s="54" t="s">
        <v>26</v>
      </c>
      <c r="B30" s="50">
        <v>2.9</v>
      </c>
      <c r="C30" s="126">
        <v>2.9</v>
      </c>
      <c r="D30" s="107">
        <f t="shared" si="0"/>
        <v>0</v>
      </c>
      <c r="E30" s="55">
        <v>2.9</v>
      </c>
      <c r="F30" s="50">
        <v>3</v>
      </c>
      <c r="G30" s="126">
        <v>3</v>
      </c>
      <c r="H30" s="107">
        <f t="shared" si="1"/>
        <v>0</v>
      </c>
      <c r="I30" s="55">
        <v>3</v>
      </c>
      <c r="J30" s="50">
        <v>49.7</v>
      </c>
      <c r="K30" s="126">
        <v>49.7</v>
      </c>
      <c r="L30" s="107">
        <f t="shared" si="2"/>
        <v>0</v>
      </c>
      <c r="M30" s="55">
        <v>49.7</v>
      </c>
      <c r="N30" s="83" t="s">
        <v>123</v>
      </c>
      <c r="O30" s="43" t="s">
        <v>38</v>
      </c>
      <c r="P30" s="15" t="s">
        <v>75</v>
      </c>
      <c r="Q30" s="15" t="s">
        <v>38</v>
      </c>
      <c r="R30" s="16" t="s">
        <v>189</v>
      </c>
      <c r="S30" s="17"/>
    </row>
    <row r="31" spans="1:19" ht="58.5" customHeight="1">
      <c r="A31" s="59" t="s">
        <v>86</v>
      </c>
      <c r="B31" s="67">
        <v>31</v>
      </c>
      <c r="C31" s="128">
        <v>31</v>
      </c>
      <c r="D31" s="108">
        <f t="shared" si="0"/>
        <v>0</v>
      </c>
      <c r="E31" s="69"/>
      <c r="F31" s="67">
        <v>31</v>
      </c>
      <c r="G31" s="128">
        <v>31</v>
      </c>
      <c r="H31" s="108">
        <f t="shared" si="1"/>
        <v>0</v>
      </c>
      <c r="I31" s="69"/>
      <c r="J31" s="67">
        <v>31</v>
      </c>
      <c r="K31" s="128">
        <v>31</v>
      </c>
      <c r="L31" s="108">
        <f t="shared" si="2"/>
        <v>0</v>
      </c>
      <c r="M31" s="69"/>
      <c r="N31" s="51" t="s">
        <v>113</v>
      </c>
      <c r="O31" s="43" t="s">
        <v>38</v>
      </c>
      <c r="P31" s="15" t="s">
        <v>76</v>
      </c>
      <c r="Q31" s="15" t="s">
        <v>38</v>
      </c>
      <c r="R31" s="16" t="s">
        <v>190</v>
      </c>
      <c r="S31" s="17"/>
    </row>
    <row r="32" spans="1:19" ht="17.25" customHeight="1">
      <c r="A32" s="59" t="s">
        <v>22</v>
      </c>
      <c r="B32" s="67">
        <v>115</v>
      </c>
      <c r="C32" s="128">
        <v>115</v>
      </c>
      <c r="D32" s="108">
        <f t="shared" si="0"/>
        <v>0</v>
      </c>
      <c r="E32" s="69"/>
      <c r="F32" s="67">
        <v>115</v>
      </c>
      <c r="G32" s="128">
        <v>115</v>
      </c>
      <c r="H32" s="108">
        <f t="shared" si="1"/>
        <v>0</v>
      </c>
      <c r="I32" s="69"/>
      <c r="J32" s="67">
        <v>115</v>
      </c>
      <c r="K32" s="128">
        <v>115</v>
      </c>
      <c r="L32" s="108">
        <f t="shared" si="2"/>
        <v>0</v>
      </c>
      <c r="M32" s="69"/>
      <c r="N32" s="51" t="s">
        <v>121</v>
      </c>
      <c r="O32" s="43" t="s">
        <v>38</v>
      </c>
      <c r="P32" s="15" t="s">
        <v>76</v>
      </c>
      <c r="Q32" s="15" t="s">
        <v>38</v>
      </c>
      <c r="R32" s="16" t="s">
        <v>191</v>
      </c>
      <c r="S32" s="17"/>
    </row>
    <row r="33" spans="1:19" ht="30" customHeight="1">
      <c r="A33" s="59" t="s">
        <v>21</v>
      </c>
      <c r="B33" s="67">
        <v>592.3</v>
      </c>
      <c r="C33" s="128">
        <v>592.3</v>
      </c>
      <c r="D33" s="108">
        <f t="shared" si="0"/>
        <v>0</v>
      </c>
      <c r="E33" s="69"/>
      <c r="F33" s="67">
        <v>592.3</v>
      </c>
      <c r="G33" s="128">
        <v>592.3</v>
      </c>
      <c r="H33" s="108">
        <f t="shared" si="1"/>
        <v>0</v>
      </c>
      <c r="I33" s="69"/>
      <c r="J33" s="67">
        <v>592.3</v>
      </c>
      <c r="K33" s="128">
        <v>592.3</v>
      </c>
      <c r="L33" s="108">
        <f t="shared" si="2"/>
        <v>0</v>
      </c>
      <c r="M33" s="69"/>
      <c r="N33" s="51" t="s">
        <v>142</v>
      </c>
      <c r="O33" s="43" t="s">
        <v>2</v>
      </c>
      <c r="P33" s="15" t="s">
        <v>76</v>
      </c>
      <c r="Q33" s="15" t="s">
        <v>38</v>
      </c>
      <c r="R33" s="16" t="s">
        <v>58</v>
      </c>
      <c r="S33" s="17"/>
    </row>
    <row r="34" spans="1:19" ht="26.25" customHeight="1">
      <c r="A34" s="59" t="s">
        <v>35</v>
      </c>
      <c r="B34" s="67">
        <v>2000</v>
      </c>
      <c r="C34" s="128">
        <v>2000</v>
      </c>
      <c r="D34" s="108">
        <f t="shared" si="0"/>
        <v>0</v>
      </c>
      <c r="E34" s="69"/>
      <c r="F34" s="67">
        <v>2000</v>
      </c>
      <c r="G34" s="128">
        <v>2000</v>
      </c>
      <c r="H34" s="108">
        <f t="shared" si="1"/>
        <v>0</v>
      </c>
      <c r="I34" s="69"/>
      <c r="J34" s="67">
        <v>2000</v>
      </c>
      <c r="K34" s="128">
        <v>2000</v>
      </c>
      <c r="L34" s="108">
        <f t="shared" si="2"/>
        <v>0</v>
      </c>
      <c r="M34" s="69"/>
      <c r="N34" s="51" t="s">
        <v>124</v>
      </c>
      <c r="O34" s="43" t="s">
        <v>38</v>
      </c>
      <c r="P34" s="15" t="s">
        <v>76</v>
      </c>
      <c r="Q34" s="15" t="s">
        <v>38</v>
      </c>
      <c r="R34" s="16" t="s">
        <v>59</v>
      </c>
      <c r="S34" s="17"/>
    </row>
    <row r="35" spans="1:19" ht="36" customHeight="1">
      <c r="A35" s="59" t="s">
        <v>6</v>
      </c>
      <c r="B35" s="67">
        <v>0</v>
      </c>
      <c r="C35" s="128">
        <v>0</v>
      </c>
      <c r="D35" s="108">
        <f t="shared" si="0"/>
        <v>0</v>
      </c>
      <c r="E35" s="69"/>
      <c r="F35" s="67">
        <v>100</v>
      </c>
      <c r="G35" s="127">
        <v>100</v>
      </c>
      <c r="H35" s="108">
        <f t="shared" si="1"/>
        <v>0</v>
      </c>
      <c r="I35" s="69"/>
      <c r="J35" s="67">
        <v>0</v>
      </c>
      <c r="K35" s="127">
        <v>0</v>
      </c>
      <c r="L35" s="108">
        <f t="shared" si="2"/>
        <v>0</v>
      </c>
      <c r="M35" s="69"/>
      <c r="N35" s="84" t="s">
        <v>164</v>
      </c>
      <c r="O35" s="43" t="s">
        <v>38</v>
      </c>
      <c r="P35" s="15" t="s">
        <v>77</v>
      </c>
      <c r="Q35" s="15" t="s">
        <v>38</v>
      </c>
      <c r="R35" s="16" t="s">
        <v>60</v>
      </c>
      <c r="S35" s="17"/>
    </row>
    <row r="36" spans="1:19" ht="60" customHeight="1">
      <c r="A36" s="86" t="s">
        <v>192</v>
      </c>
      <c r="B36" s="67">
        <v>677</v>
      </c>
      <c r="C36" s="128">
        <v>677</v>
      </c>
      <c r="D36" s="108">
        <f t="shared" si="0"/>
        <v>0</v>
      </c>
      <c r="E36" s="69"/>
      <c r="F36" s="67">
        <v>677</v>
      </c>
      <c r="G36" s="128">
        <v>677</v>
      </c>
      <c r="H36" s="108">
        <f t="shared" si="1"/>
        <v>0</v>
      </c>
      <c r="I36" s="69"/>
      <c r="J36" s="67">
        <v>0</v>
      </c>
      <c r="K36" s="128">
        <v>0</v>
      </c>
      <c r="L36" s="108">
        <f t="shared" si="2"/>
        <v>0</v>
      </c>
      <c r="M36" s="69"/>
      <c r="N36" s="51" t="s">
        <v>122</v>
      </c>
      <c r="O36" s="43" t="s">
        <v>38</v>
      </c>
      <c r="P36" s="92" t="s">
        <v>76</v>
      </c>
      <c r="Q36" s="15" t="s">
        <v>38</v>
      </c>
      <c r="R36" s="16" t="s">
        <v>99</v>
      </c>
      <c r="S36" s="17"/>
    </row>
    <row r="37" spans="1:19" ht="51" customHeight="1">
      <c r="A37" s="54" t="s">
        <v>94</v>
      </c>
      <c r="B37" s="67">
        <v>3173.1</v>
      </c>
      <c r="C37" s="128">
        <v>5.7</v>
      </c>
      <c r="D37" s="108">
        <f t="shared" si="0"/>
        <v>-3167.4</v>
      </c>
      <c r="E37" s="69"/>
      <c r="F37" s="67">
        <v>3173.1</v>
      </c>
      <c r="G37" s="128">
        <v>3173.1</v>
      </c>
      <c r="H37" s="108">
        <f t="shared" si="1"/>
        <v>0</v>
      </c>
      <c r="I37" s="69"/>
      <c r="J37" s="67">
        <v>3173.1</v>
      </c>
      <c r="K37" s="128">
        <v>3173.1</v>
      </c>
      <c r="L37" s="108">
        <f t="shared" si="2"/>
        <v>0</v>
      </c>
      <c r="M37" s="69"/>
      <c r="N37" s="51" t="s">
        <v>128</v>
      </c>
      <c r="O37" s="43" t="s">
        <v>29</v>
      </c>
      <c r="P37" s="92" t="s">
        <v>76</v>
      </c>
      <c r="Q37" s="15" t="s">
        <v>29</v>
      </c>
      <c r="R37" s="16" t="s">
        <v>25</v>
      </c>
      <c r="S37" s="17"/>
    </row>
    <row r="38" spans="1:19" ht="48.75" customHeight="1">
      <c r="A38" s="54" t="s">
        <v>15</v>
      </c>
      <c r="B38" s="67">
        <v>76890</v>
      </c>
      <c r="C38" s="128">
        <v>73194.9</v>
      </c>
      <c r="D38" s="108">
        <f aca="true" t="shared" si="4" ref="D38:D68">C38-B38</f>
        <v>-3695.100000000006</v>
      </c>
      <c r="E38" s="69"/>
      <c r="F38" s="67">
        <v>76890</v>
      </c>
      <c r="G38" s="128">
        <v>73194.9</v>
      </c>
      <c r="H38" s="108">
        <f t="shared" si="1"/>
        <v>-3695.100000000006</v>
      </c>
      <c r="I38" s="69"/>
      <c r="J38" s="67">
        <v>76890</v>
      </c>
      <c r="K38" s="128">
        <v>73194.9</v>
      </c>
      <c r="L38" s="108">
        <f t="shared" si="2"/>
        <v>-3695.100000000006</v>
      </c>
      <c r="M38" s="69"/>
      <c r="N38" s="51" t="s">
        <v>106</v>
      </c>
      <c r="O38" s="43" t="s">
        <v>29</v>
      </c>
      <c r="P38" s="92" t="s">
        <v>76</v>
      </c>
      <c r="Q38" s="15" t="s">
        <v>29</v>
      </c>
      <c r="R38" s="16" t="s">
        <v>56</v>
      </c>
      <c r="S38" s="17"/>
    </row>
    <row r="39" spans="1:19" ht="48" customHeight="1">
      <c r="A39" s="54" t="s">
        <v>15</v>
      </c>
      <c r="B39" s="67">
        <v>2247.8</v>
      </c>
      <c r="C39" s="128">
        <v>9547.2</v>
      </c>
      <c r="D39" s="108">
        <f t="shared" si="4"/>
        <v>7299.400000000001</v>
      </c>
      <c r="E39" s="69">
        <f>C39*0.79</f>
        <v>7542.2880000000005</v>
      </c>
      <c r="F39" s="67">
        <v>2114.1</v>
      </c>
      <c r="G39" s="128">
        <v>6364.8</v>
      </c>
      <c r="H39" s="108">
        <f t="shared" si="1"/>
        <v>4250.700000000001</v>
      </c>
      <c r="I39" s="69">
        <f>G39*0.79</f>
        <v>5028.192</v>
      </c>
      <c r="J39" s="67">
        <v>2114.1</v>
      </c>
      <c r="K39" s="128">
        <v>6364.8</v>
      </c>
      <c r="L39" s="108">
        <f t="shared" si="2"/>
        <v>4250.700000000001</v>
      </c>
      <c r="M39" s="69">
        <f>K39*0.79</f>
        <v>5028.192</v>
      </c>
      <c r="N39" s="83" t="s">
        <v>136</v>
      </c>
      <c r="O39" s="43" t="s">
        <v>29</v>
      </c>
      <c r="P39" s="92" t="s">
        <v>72</v>
      </c>
      <c r="Q39" s="15" t="s">
        <v>29</v>
      </c>
      <c r="R39" s="16" t="s">
        <v>53</v>
      </c>
      <c r="S39" s="17"/>
    </row>
    <row r="40" spans="1:19" ht="26.25" customHeight="1">
      <c r="A40" s="88" t="s">
        <v>193</v>
      </c>
      <c r="B40" s="68">
        <v>2295</v>
      </c>
      <c r="C40" s="129">
        <v>2295</v>
      </c>
      <c r="D40" s="109">
        <f t="shared" si="4"/>
        <v>0</v>
      </c>
      <c r="E40" s="66"/>
      <c r="F40" s="68">
        <v>2295</v>
      </c>
      <c r="G40" s="129">
        <v>2295</v>
      </c>
      <c r="H40" s="109">
        <f t="shared" si="1"/>
        <v>0</v>
      </c>
      <c r="I40" s="66"/>
      <c r="J40" s="68">
        <v>2295</v>
      </c>
      <c r="K40" s="129">
        <v>2295</v>
      </c>
      <c r="L40" s="109">
        <f t="shared" si="2"/>
        <v>0</v>
      </c>
      <c r="M40" s="66"/>
      <c r="N40" s="52" t="s">
        <v>119</v>
      </c>
      <c r="O40" s="44" t="s">
        <v>1</v>
      </c>
      <c r="P40" s="93" t="s">
        <v>76</v>
      </c>
      <c r="Q40" s="22" t="s">
        <v>2</v>
      </c>
      <c r="R40" s="45" t="s">
        <v>50</v>
      </c>
      <c r="S40" s="17"/>
    </row>
    <row r="41" spans="1:19" ht="58.5" customHeight="1">
      <c r="A41" s="59" t="s">
        <v>174</v>
      </c>
      <c r="B41" s="67">
        <v>443.7</v>
      </c>
      <c r="C41" s="128">
        <v>443.7</v>
      </c>
      <c r="D41" s="108">
        <f t="shared" si="4"/>
        <v>0</v>
      </c>
      <c r="E41" s="69"/>
      <c r="F41" s="67">
        <v>443.7</v>
      </c>
      <c r="G41" s="128">
        <v>443.7</v>
      </c>
      <c r="H41" s="108">
        <f t="shared" si="1"/>
        <v>0</v>
      </c>
      <c r="I41" s="69"/>
      <c r="J41" s="67">
        <v>443.7</v>
      </c>
      <c r="K41" s="128">
        <v>443.7</v>
      </c>
      <c r="L41" s="108">
        <f t="shared" si="2"/>
        <v>0</v>
      </c>
      <c r="M41" s="69"/>
      <c r="N41" s="84"/>
      <c r="O41" s="46" t="s">
        <v>2</v>
      </c>
      <c r="P41" s="92" t="s">
        <v>76</v>
      </c>
      <c r="Q41" s="9" t="s">
        <v>2</v>
      </c>
      <c r="R41" s="47" t="s">
        <v>180</v>
      </c>
      <c r="S41" s="17"/>
    </row>
    <row r="42" spans="1:19" ht="51">
      <c r="A42" s="54" t="s">
        <v>74</v>
      </c>
      <c r="B42" s="67">
        <v>99945.3</v>
      </c>
      <c r="C42" s="128">
        <v>99945.3</v>
      </c>
      <c r="D42" s="108">
        <f t="shared" si="4"/>
        <v>0</v>
      </c>
      <c r="E42" s="69"/>
      <c r="F42" s="67">
        <v>99945.3</v>
      </c>
      <c r="G42" s="128">
        <v>99945.3</v>
      </c>
      <c r="H42" s="108">
        <f t="shared" si="1"/>
        <v>0</v>
      </c>
      <c r="I42" s="69"/>
      <c r="J42" s="67">
        <v>99945.3</v>
      </c>
      <c r="K42" s="128">
        <v>99945.3</v>
      </c>
      <c r="L42" s="108">
        <f t="shared" si="2"/>
        <v>0</v>
      </c>
      <c r="M42" s="69"/>
      <c r="N42" s="51" t="s">
        <v>134</v>
      </c>
      <c r="O42" s="43" t="s">
        <v>2</v>
      </c>
      <c r="P42" s="15" t="s">
        <v>76</v>
      </c>
      <c r="Q42" s="15" t="s">
        <v>2</v>
      </c>
      <c r="R42" s="16" t="s">
        <v>12</v>
      </c>
      <c r="S42" s="17"/>
    </row>
    <row r="43" spans="1:19" ht="69" customHeight="1">
      <c r="A43" s="54" t="s">
        <v>17</v>
      </c>
      <c r="B43" s="67">
        <v>276322.1</v>
      </c>
      <c r="C43" s="128">
        <v>276322.1</v>
      </c>
      <c r="D43" s="108">
        <f t="shared" si="4"/>
        <v>0</v>
      </c>
      <c r="E43" s="69"/>
      <c r="F43" s="67">
        <v>276322.1</v>
      </c>
      <c r="G43" s="128">
        <v>276322.1</v>
      </c>
      <c r="H43" s="108">
        <f t="shared" si="1"/>
        <v>0</v>
      </c>
      <c r="I43" s="69"/>
      <c r="J43" s="67">
        <v>276322.1</v>
      </c>
      <c r="K43" s="128">
        <v>276322.1</v>
      </c>
      <c r="L43" s="108">
        <f t="shared" si="2"/>
        <v>0</v>
      </c>
      <c r="M43" s="69"/>
      <c r="N43" s="51" t="s">
        <v>130</v>
      </c>
      <c r="O43" s="43" t="s">
        <v>2</v>
      </c>
      <c r="P43" s="15" t="s">
        <v>76</v>
      </c>
      <c r="Q43" s="15" t="s">
        <v>2</v>
      </c>
      <c r="R43" s="16" t="s">
        <v>45</v>
      </c>
      <c r="S43" s="17"/>
    </row>
    <row r="44" spans="1:19" ht="42" customHeight="1">
      <c r="A44" s="54" t="s">
        <v>14</v>
      </c>
      <c r="B44" s="67">
        <v>2439.7</v>
      </c>
      <c r="C44" s="128">
        <v>2274</v>
      </c>
      <c r="D44" s="108">
        <f t="shared" si="4"/>
        <v>-165.69999999999982</v>
      </c>
      <c r="E44" s="69"/>
      <c r="F44" s="67">
        <v>2439.7</v>
      </c>
      <c r="G44" s="128">
        <v>2274</v>
      </c>
      <c r="H44" s="108">
        <f t="shared" si="1"/>
        <v>-165.69999999999982</v>
      </c>
      <c r="I44" s="69"/>
      <c r="J44" s="67">
        <v>2439.7</v>
      </c>
      <c r="K44" s="128">
        <v>2274</v>
      </c>
      <c r="L44" s="108">
        <f t="shared" si="2"/>
        <v>-165.69999999999982</v>
      </c>
      <c r="M44" s="69"/>
      <c r="N44" s="51" t="s">
        <v>131</v>
      </c>
      <c r="O44" s="43" t="s">
        <v>2</v>
      </c>
      <c r="P44" s="15" t="s">
        <v>76</v>
      </c>
      <c r="Q44" s="15" t="s">
        <v>2</v>
      </c>
      <c r="R44" s="16" t="s">
        <v>46</v>
      </c>
      <c r="S44" s="17"/>
    </row>
    <row r="45" spans="1:19" ht="25.5">
      <c r="A45" s="54" t="s">
        <v>11</v>
      </c>
      <c r="B45" s="50">
        <v>1431.8</v>
      </c>
      <c r="C45" s="126">
        <v>1780.9</v>
      </c>
      <c r="D45" s="107">
        <f t="shared" si="4"/>
        <v>349.10000000000014</v>
      </c>
      <c r="E45" s="55"/>
      <c r="F45" s="50">
        <v>1431.8</v>
      </c>
      <c r="G45" s="126">
        <v>1780.9</v>
      </c>
      <c r="H45" s="107">
        <f t="shared" si="1"/>
        <v>349.10000000000014</v>
      </c>
      <c r="I45" s="55"/>
      <c r="J45" s="50">
        <v>1431.8</v>
      </c>
      <c r="K45" s="126">
        <v>1780.9</v>
      </c>
      <c r="L45" s="107">
        <f t="shared" si="2"/>
        <v>349.10000000000014</v>
      </c>
      <c r="M45" s="55"/>
      <c r="N45" s="51" t="s">
        <v>146</v>
      </c>
      <c r="O45" s="43" t="s">
        <v>2</v>
      </c>
      <c r="P45" s="15" t="s">
        <v>76</v>
      </c>
      <c r="Q45" s="15" t="s">
        <v>2</v>
      </c>
      <c r="R45" s="16" t="s">
        <v>13</v>
      </c>
      <c r="S45" s="17"/>
    </row>
    <row r="46" spans="1:19" ht="38.25" customHeight="1">
      <c r="A46" s="54" t="s">
        <v>16</v>
      </c>
      <c r="B46" s="67">
        <v>513</v>
      </c>
      <c r="C46" s="128">
        <v>513</v>
      </c>
      <c r="D46" s="108">
        <f t="shared" si="4"/>
        <v>0</v>
      </c>
      <c r="E46" s="69"/>
      <c r="F46" s="67">
        <v>513</v>
      </c>
      <c r="G46" s="128">
        <v>513</v>
      </c>
      <c r="H46" s="108">
        <f t="shared" si="1"/>
        <v>0</v>
      </c>
      <c r="I46" s="69"/>
      <c r="J46" s="67">
        <v>513</v>
      </c>
      <c r="K46" s="128">
        <v>513</v>
      </c>
      <c r="L46" s="108">
        <f t="shared" si="2"/>
        <v>0</v>
      </c>
      <c r="M46" s="69"/>
      <c r="N46" s="51" t="s">
        <v>144</v>
      </c>
      <c r="O46" s="43" t="s">
        <v>2</v>
      </c>
      <c r="P46" s="15" t="s">
        <v>76</v>
      </c>
      <c r="Q46" s="15" t="s">
        <v>2</v>
      </c>
      <c r="R46" s="16" t="s">
        <v>23</v>
      </c>
      <c r="S46" s="17"/>
    </row>
    <row r="47" spans="1:19" ht="39" customHeight="1">
      <c r="A47" s="54" t="s">
        <v>24</v>
      </c>
      <c r="B47" s="67">
        <v>222.8</v>
      </c>
      <c r="C47" s="128">
        <v>222.8</v>
      </c>
      <c r="D47" s="108">
        <f t="shared" si="4"/>
        <v>0</v>
      </c>
      <c r="E47" s="69"/>
      <c r="F47" s="67">
        <v>222.8</v>
      </c>
      <c r="G47" s="128">
        <v>222.8</v>
      </c>
      <c r="H47" s="108">
        <f t="shared" si="1"/>
        <v>0</v>
      </c>
      <c r="I47" s="69"/>
      <c r="J47" s="67">
        <v>222.8</v>
      </c>
      <c r="K47" s="128">
        <v>222.8</v>
      </c>
      <c r="L47" s="108">
        <f t="shared" si="2"/>
        <v>0</v>
      </c>
      <c r="M47" s="69"/>
      <c r="N47" s="51" t="s">
        <v>141</v>
      </c>
      <c r="O47" s="43" t="s">
        <v>2</v>
      </c>
      <c r="P47" s="15" t="s">
        <v>76</v>
      </c>
      <c r="Q47" s="15" t="s">
        <v>2</v>
      </c>
      <c r="R47" s="16" t="s">
        <v>90</v>
      </c>
      <c r="S47" s="17"/>
    </row>
    <row r="48" spans="1:19" ht="119.25" customHeight="1">
      <c r="A48" s="54" t="s">
        <v>27</v>
      </c>
      <c r="B48" s="67">
        <v>4029</v>
      </c>
      <c r="C48" s="128">
        <v>4029</v>
      </c>
      <c r="D48" s="108">
        <f t="shared" si="4"/>
        <v>0</v>
      </c>
      <c r="E48" s="69"/>
      <c r="F48" s="67">
        <v>4029</v>
      </c>
      <c r="G48" s="128">
        <v>4029</v>
      </c>
      <c r="H48" s="108">
        <f t="shared" si="1"/>
        <v>0</v>
      </c>
      <c r="I48" s="69"/>
      <c r="J48" s="67">
        <v>4029</v>
      </c>
      <c r="K48" s="128">
        <v>4029</v>
      </c>
      <c r="L48" s="108">
        <f t="shared" si="2"/>
        <v>0</v>
      </c>
      <c r="M48" s="69"/>
      <c r="N48" s="51" t="s">
        <v>140</v>
      </c>
      <c r="O48" s="43" t="s">
        <v>2</v>
      </c>
      <c r="P48" s="15" t="s">
        <v>76</v>
      </c>
      <c r="Q48" s="15" t="s">
        <v>2</v>
      </c>
      <c r="R48" s="16" t="s">
        <v>47</v>
      </c>
      <c r="S48" s="17"/>
    </row>
    <row r="49" spans="1:19" ht="93" customHeight="1">
      <c r="A49" s="54" t="s">
        <v>100</v>
      </c>
      <c r="B49" s="67">
        <v>107.1</v>
      </c>
      <c r="C49" s="128">
        <v>107.1</v>
      </c>
      <c r="D49" s="108">
        <f t="shared" si="4"/>
        <v>0</v>
      </c>
      <c r="E49" s="69"/>
      <c r="F49" s="67">
        <v>107.1</v>
      </c>
      <c r="G49" s="128">
        <v>107.1</v>
      </c>
      <c r="H49" s="108">
        <f t="shared" si="1"/>
        <v>0</v>
      </c>
      <c r="I49" s="69"/>
      <c r="J49" s="67">
        <v>107.1</v>
      </c>
      <c r="K49" s="128">
        <v>107.1</v>
      </c>
      <c r="L49" s="108">
        <f t="shared" si="2"/>
        <v>0</v>
      </c>
      <c r="M49" s="69"/>
      <c r="N49" s="51" t="s">
        <v>137</v>
      </c>
      <c r="O49" s="43" t="s">
        <v>2</v>
      </c>
      <c r="P49" s="15" t="s">
        <v>76</v>
      </c>
      <c r="Q49" s="15" t="s">
        <v>2</v>
      </c>
      <c r="R49" s="47" t="s">
        <v>194</v>
      </c>
      <c r="S49" s="17"/>
    </row>
    <row r="50" spans="1:19" ht="35.25" customHeight="1">
      <c r="A50" s="96" t="s">
        <v>213</v>
      </c>
      <c r="B50" s="97">
        <v>0</v>
      </c>
      <c r="C50" s="130">
        <v>33.7</v>
      </c>
      <c r="D50" s="98">
        <f t="shared" si="4"/>
        <v>33.7</v>
      </c>
      <c r="E50" s="99"/>
      <c r="F50" s="97">
        <v>0</v>
      </c>
      <c r="G50" s="130">
        <v>33.7</v>
      </c>
      <c r="H50" s="98">
        <f>G50-F50</f>
        <v>33.7</v>
      </c>
      <c r="I50" s="99"/>
      <c r="J50" s="97">
        <v>0</v>
      </c>
      <c r="K50" s="130">
        <v>33.7</v>
      </c>
      <c r="L50" s="98">
        <f>K50-J50</f>
        <v>33.7</v>
      </c>
      <c r="M50" s="99"/>
      <c r="N50" s="51" t="s">
        <v>214</v>
      </c>
      <c r="O50" s="9" t="s">
        <v>2</v>
      </c>
      <c r="P50" s="15" t="s">
        <v>76</v>
      </c>
      <c r="Q50" s="15" t="s">
        <v>2</v>
      </c>
      <c r="R50" s="47" t="s">
        <v>215</v>
      </c>
      <c r="S50" s="17"/>
    </row>
    <row r="51" spans="1:19" ht="102" customHeight="1">
      <c r="A51" s="54" t="s">
        <v>32</v>
      </c>
      <c r="B51" s="67">
        <v>100</v>
      </c>
      <c r="C51" s="128">
        <v>100</v>
      </c>
      <c r="D51" s="108">
        <f t="shared" si="4"/>
        <v>0</v>
      </c>
      <c r="E51" s="69"/>
      <c r="F51" s="67">
        <v>100</v>
      </c>
      <c r="G51" s="128">
        <v>100</v>
      </c>
      <c r="H51" s="108">
        <f t="shared" si="1"/>
        <v>0</v>
      </c>
      <c r="I51" s="69"/>
      <c r="J51" s="67">
        <v>100</v>
      </c>
      <c r="K51" s="128">
        <v>100</v>
      </c>
      <c r="L51" s="108">
        <f t="shared" si="2"/>
        <v>0</v>
      </c>
      <c r="M51" s="69"/>
      <c r="N51" s="51" t="s">
        <v>138</v>
      </c>
      <c r="O51" s="43" t="s">
        <v>2</v>
      </c>
      <c r="P51" s="15" t="s">
        <v>76</v>
      </c>
      <c r="Q51" s="15" t="s">
        <v>2</v>
      </c>
      <c r="R51" s="16" t="s">
        <v>55</v>
      </c>
      <c r="S51" s="17"/>
    </row>
    <row r="52" spans="1:19" ht="109.5" customHeight="1">
      <c r="A52" s="54" t="s">
        <v>3</v>
      </c>
      <c r="B52" s="67">
        <v>28177.7</v>
      </c>
      <c r="C52" s="128">
        <v>27790.7</v>
      </c>
      <c r="D52" s="108">
        <f t="shared" si="4"/>
        <v>-387</v>
      </c>
      <c r="E52" s="69"/>
      <c r="F52" s="67">
        <v>28177.7</v>
      </c>
      <c r="G52" s="128">
        <v>28177.7</v>
      </c>
      <c r="H52" s="108">
        <f t="shared" si="1"/>
        <v>0</v>
      </c>
      <c r="I52" s="69"/>
      <c r="J52" s="67">
        <v>28177.7</v>
      </c>
      <c r="K52" s="128">
        <v>28177.7</v>
      </c>
      <c r="L52" s="108">
        <f t="shared" si="2"/>
        <v>0</v>
      </c>
      <c r="M52" s="69"/>
      <c r="N52" s="51" t="s">
        <v>139</v>
      </c>
      <c r="O52" s="43" t="s">
        <v>2</v>
      </c>
      <c r="P52" s="15" t="s">
        <v>79</v>
      </c>
      <c r="Q52" s="15" t="s">
        <v>2</v>
      </c>
      <c r="R52" s="16" t="s">
        <v>54</v>
      </c>
      <c r="S52" s="17"/>
    </row>
    <row r="53" spans="1:19" ht="45.75" customHeight="1">
      <c r="A53" s="54" t="s">
        <v>0</v>
      </c>
      <c r="B53" s="67">
        <v>1260.6</v>
      </c>
      <c r="C53" s="128">
        <v>1260.6</v>
      </c>
      <c r="D53" s="108">
        <f t="shared" si="4"/>
        <v>0</v>
      </c>
      <c r="E53" s="69"/>
      <c r="F53" s="67">
        <v>1260.6</v>
      </c>
      <c r="G53" s="128">
        <v>1260.6</v>
      </c>
      <c r="H53" s="108">
        <f t="shared" si="1"/>
        <v>0</v>
      </c>
      <c r="I53" s="69"/>
      <c r="J53" s="67">
        <v>1260.6</v>
      </c>
      <c r="K53" s="128">
        <v>1260.6</v>
      </c>
      <c r="L53" s="108">
        <f t="shared" si="2"/>
        <v>0</v>
      </c>
      <c r="M53" s="69"/>
      <c r="N53" s="51" t="s">
        <v>132</v>
      </c>
      <c r="O53" s="43" t="s">
        <v>2</v>
      </c>
      <c r="P53" s="15" t="s">
        <v>78</v>
      </c>
      <c r="Q53" s="15" t="s">
        <v>2</v>
      </c>
      <c r="R53" s="16" t="s">
        <v>52</v>
      </c>
      <c r="S53" s="17"/>
    </row>
    <row r="54" spans="1:19" ht="55.5" customHeight="1">
      <c r="A54" s="60" t="s">
        <v>85</v>
      </c>
      <c r="B54" s="67">
        <v>153292.7</v>
      </c>
      <c r="C54" s="128">
        <v>153292.7</v>
      </c>
      <c r="D54" s="108">
        <f t="shared" si="4"/>
        <v>0</v>
      </c>
      <c r="E54" s="69"/>
      <c r="F54" s="67">
        <v>159577.7</v>
      </c>
      <c r="G54" s="127">
        <v>159577.7</v>
      </c>
      <c r="H54" s="108">
        <f t="shared" si="1"/>
        <v>0</v>
      </c>
      <c r="I54" s="69"/>
      <c r="J54" s="67">
        <v>166120.4</v>
      </c>
      <c r="K54" s="127">
        <v>166120.4</v>
      </c>
      <c r="L54" s="108">
        <f t="shared" si="2"/>
        <v>0</v>
      </c>
      <c r="M54" s="69"/>
      <c r="N54" s="51" t="s">
        <v>115</v>
      </c>
      <c r="O54" s="43" t="s">
        <v>36</v>
      </c>
      <c r="P54" s="15" t="s">
        <v>76</v>
      </c>
      <c r="Q54" s="15" t="s">
        <v>36</v>
      </c>
      <c r="R54" s="16" t="s">
        <v>65</v>
      </c>
      <c r="S54" s="17"/>
    </row>
    <row r="55" spans="1:19" ht="87" customHeight="1">
      <c r="A55" s="60" t="s">
        <v>84</v>
      </c>
      <c r="B55" s="67">
        <v>78426.3</v>
      </c>
      <c r="C55" s="128">
        <v>78426.3</v>
      </c>
      <c r="D55" s="108">
        <f t="shared" si="4"/>
        <v>0</v>
      </c>
      <c r="E55" s="69"/>
      <c r="F55" s="67">
        <v>77650.9</v>
      </c>
      <c r="G55" s="128">
        <v>77650.9</v>
      </c>
      <c r="H55" s="108">
        <f t="shared" si="1"/>
        <v>0</v>
      </c>
      <c r="I55" s="69"/>
      <c r="J55" s="67">
        <v>77650.9</v>
      </c>
      <c r="K55" s="128">
        <v>77650.9</v>
      </c>
      <c r="L55" s="108">
        <f t="shared" si="2"/>
        <v>0</v>
      </c>
      <c r="M55" s="69"/>
      <c r="N55" s="51" t="s">
        <v>110</v>
      </c>
      <c r="O55" s="43" t="s">
        <v>1</v>
      </c>
      <c r="P55" s="15" t="s">
        <v>76</v>
      </c>
      <c r="Q55" s="15" t="s">
        <v>1</v>
      </c>
      <c r="R55" s="16" t="s">
        <v>48</v>
      </c>
      <c r="S55" s="17"/>
    </row>
    <row r="56" spans="1:19" ht="87" customHeight="1">
      <c r="A56" s="61" t="s">
        <v>84</v>
      </c>
      <c r="B56" s="49">
        <v>0</v>
      </c>
      <c r="C56" s="110"/>
      <c r="D56" s="106">
        <f t="shared" si="4"/>
        <v>0</v>
      </c>
      <c r="E56" s="65"/>
      <c r="F56" s="49">
        <v>0</v>
      </c>
      <c r="G56" s="110"/>
      <c r="H56" s="106">
        <f t="shared" si="1"/>
        <v>0</v>
      </c>
      <c r="I56" s="65"/>
      <c r="J56" s="49">
        <v>0</v>
      </c>
      <c r="K56" s="110"/>
      <c r="L56" s="106">
        <f t="shared" si="2"/>
        <v>0</v>
      </c>
      <c r="M56" s="65"/>
      <c r="N56" s="52" t="s">
        <v>109</v>
      </c>
      <c r="O56" s="44" t="s">
        <v>1</v>
      </c>
      <c r="P56" s="22" t="s">
        <v>76</v>
      </c>
      <c r="Q56" s="22" t="s">
        <v>1</v>
      </c>
      <c r="R56" s="45" t="s">
        <v>104</v>
      </c>
      <c r="S56" s="17"/>
    </row>
    <row r="57" spans="1:19" ht="66" customHeight="1">
      <c r="A57" s="60" t="s">
        <v>8</v>
      </c>
      <c r="B57" s="67">
        <v>35317.7</v>
      </c>
      <c r="C57" s="128">
        <v>36953.7</v>
      </c>
      <c r="D57" s="108">
        <f t="shared" si="4"/>
        <v>1636</v>
      </c>
      <c r="E57" s="69"/>
      <c r="F57" s="67">
        <v>39569.7</v>
      </c>
      <c r="G57" s="128">
        <v>39569.7</v>
      </c>
      <c r="H57" s="108">
        <f t="shared" si="1"/>
        <v>0</v>
      </c>
      <c r="I57" s="69"/>
      <c r="J57" s="67">
        <v>39569.7</v>
      </c>
      <c r="K57" s="128">
        <v>39569.7</v>
      </c>
      <c r="L57" s="108">
        <f t="shared" si="2"/>
        <v>0</v>
      </c>
      <c r="M57" s="69"/>
      <c r="N57" s="51" t="s">
        <v>111</v>
      </c>
      <c r="O57" s="43" t="s">
        <v>1</v>
      </c>
      <c r="P57" s="15" t="s">
        <v>76</v>
      </c>
      <c r="Q57" s="15" t="s">
        <v>1</v>
      </c>
      <c r="R57" s="16" t="s">
        <v>195</v>
      </c>
      <c r="S57" s="17"/>
    </row>
    <row r="58" spans="1:19" ht="23.25" customHeight="1">
      <c r="A58" s="86" t="s">
        <v>196</v>
      </c>
      <c r="B58" s="67">
        <v>60</v>
      </c>
      <c r="C58" s="128">
        <v>60</v>
      </c>
      <c r="D58" s="108">
        <f t="shared" si="4"/>
        <v>0</v>
      </c>
      <c r="E58" s="69"/>
      <c r="F58" s="67">
        <v>60</v>
      </c>
      <c r="G58" s="128">
        <v>60</v>
      </c>
      <c r="H58" s="108">
        <f t="shared" si="1"/>
        <v>0</v>
      </c>
      <c r="I58" s="69"/>
      <c r="J58" s="67">
        <v>60</v>
      </c>
      <c r="K58" s="128">
        <v>60</v>
      </c>
      <c r="L58" s="108">
        <f t="shared" si="2"/>
        <v>0</v>
      </c>
      <c r="M58" s="69"/>
      <c r="N58" s="51" t="s">
        <v>116</v>
      </c>
      <c r="O58" s="43" t="s">
        <v>1</v>
      </c>
      <c r="P58" s="15" t="s">
        <v>76</v>
      </c>
      <c r="Q58" s="15" t="s">
        <v>1</v>
      </c>
      <c r="R58" s="16" t="s">
        <v>51</v>
      </c>
      <c r="S58" s="17"/>
    </row>
    <row r="59" spans="1:19" ht="85.5" customHeight="1">
      <c r="A59" s="87" t="s">
        <v>197</v>
      </c>
      <c r="B59" s="67">
        <v>15</v>
      </c>
      <c r="C59" s="128">
        <v>15</v>
      </c>
      <c r="D59" s="108">
        <f t="shared" si="4"/>
        <v>0</v>
      </c>
      <c r="E59" s="69"/>
      <c r="F59" s="67">
        <v>15</v>
      </c>
      <c r="G59" s="128">
        <v>15</v>
      </c>
      <c r="H59" s="108">
        <f t="shared" si="1"/>
        <v>0</v>
      </c>
      <c r="I59" s="69"/>
      <c r="J59" s="67">
        <v>15</v>
      </c>
      <c r="K59" s="128">
        <v>15</v>
      </c>
      <c r="L59" s="108">
        <f t="shared" si="2"/>
        <v>0</v>
      </c>
      <c r="M59" s="69"/>
      <c r="N59" s="51" t="s">
        <v>117</v>
      </c>
      <c r="O59" s="43" t="s">
        <v>1</v>
      </c>
      <c r="P59" s="15" t="s">
        <v>76</v>
      </c>
      <c r="Q59" s="15" t="s">
        <v>1</v>
      </c>
      <c r="R59" s="16" t="s">
        <v>203</v>
      </c>
      <c r="S59" s="17"/>
    </row>
    <row r="60" spans="1:19" ht="27.75" customHeight="1">
      <c r="A60" s="87" t="s">
        <v>173</v>
      </c>
      <c r="B60" s="67">
        <v>15</v>
      </c>
      <c r="C60" s="128">
        <v>15</v>
      </c>
      <c r="D60" s="108">
        <f t="shared" si="4"/>
        <v>0</v>
      </c>
      <c r="E60" s="69"/>
      <c r="F60" s="67">
        <v>15</v>
      </c>
      <c r="G60" s="128">
        <v>15</v>
      </c>
      <c r="H60" s="108">
        <f t="shared" si="1"/>
        <v>0</v>
      </c>
      <c r="I60" s="69"/>
      <c r="J60" s="67">
        <v>15</v>
      </c>
      <c r="K60" s="128">
        <v>15</v>
      </c>
      <c r="L60" s="108">
        <f t="shared" si="2"/>
        <v>0</v>
      </c>
      <c r="M60" s="69"/>
      <c r="N60" s="51"/>
      <c r="O60" s="43" t="s">
        <v>1</v>
      </c>
      <c r="P60" s="15" t="s">
        <v>76</v>
      </c>
      <c r="Q60" s="15" t="s">
        <v>1</v>
      </c>
      <c r="R60" s="16" t="s">
        <v>198</v>
      </c>
      <c r="S60" s="17"/>
    </row>
    <row r="61" spans="1:19" ht="42.75" customHeight="1">
      <c r="A61" s="86" t="s">
        <v>199</v>
      </c>
      <c r="B61" s="67">
        <v>12</v>
      </c>
      <c r="C61" s="128">
        <v>12</v>
      </c>
      <c r="D61" s="108">
        <f t="shared" si="4"/>
        <v>0</v>
      </c>
      <c r="E61" s="69"/>
      <c r="F61" s="67">
        <v>12</v>
      </c>
      <c r="G61" s="128">
        <v>12</v>
      </c>
      <c r="H61" s="108">
        <f t="shared" si="1"/>
        <v>0</v>
      </c>
      <c r="I61" s="69"/>
      <c r="J61" s="67">
        <v>12</v>
      </c>
      <c r="K61" s="128">
        <v>12</v>
      </c>
      <c r="L61" s="108">
        <f t="shared" si="2"/>
        <v>0</v>
      </c>
      <c r="M61" s="69"/>
      <c r="N61" s="51" t="s">
        <v>118</v>
      </c>
      <c r="O61" s="43" t="s">
        <v>1</v>
      </c>
      <c r="P61" s="15" t="s">
        <v>76</v>
      </c>
      <c r="Q61" s="15" t="s">
        <v>1</v>
      </c>
      <c r="R61" s="16" t="s">
        <v>202</v>
      </c>
      <c r="S61" s="17"/>
    </row>
    <row r="62" spans="1:19" ht="38.25" customHeight="1">
      <c r="A62" s="87" t="s">
        <v>200</v>
      </c>
      <c r="B62" s="67">
        <v>15</v>
      </c>
      <c r="C62" s="128">
        <v>15</v>
      </c>
      <c r="D62" s="108">
        <f t="shared" si="4"/>
        <v>0</v>
      </c>
      <c r="E62" s="69"/>
      <c r="F62" s="67">
        <v>15</v>
      </c>
      <c r="G62" s="128">
        <v>15</v>
      </c>
      <c r="H62" s="108">
        <f t="shared" si="1"/>
        <v>0</v>
      </c>
      <c r="I62" s="69"/>
      <c r="J62" s="67">
        <v>15</v>
      </c>
      <c r="K62" s="128">
        <v>15</v>
      </c>
      <c r="L62" s="108">
        <f t="shared" si="2"/>
        <v>0</v>
      </c>
      <c r="M62" s="69"/>
      <c r="N62" s="51" t="s">
        <v>126</v>
      </c>
      <c r="O62" s="43" t="s">
        <v>1</v>
      </c>
      <c r="P62" s="15" t="s">
        <v>76</v>
      </c>
      <c r="Q62" s="15" t="s">
        <v>1</v>
      </c>
      <c r="R62" s="16" t="s">
        <v>201</v>
      </c>
      <c r="S62" s="17"/>
    </row>
    <row r="63" spans="1:19" s="5" customFormat="1" ht="48.75" customHeight="1">
      <c r="A63" s="86" t="s">
        <v>204</v>
      </c>
      <c r="B63" s="67">
        <v>15</v>
      </c>
      <c r="C63" s="128">
        <v>15</v>
      </c>
      <c r="D63" s="108">
        <f t="shared" si="4"/>
        <v>0</v>
      </c>
      <c r="E63" s="69"/>
      <c r="F63" s="67">
        <v>15</v>
      </c>
      <c r="G63" s="128">
        <v>15</v>
      </c>
      <c r="H63" s="108">
        <f t="shared" si="1"/>
        <v>0</v>
      </c>
      <c r="I63" s="69"/>
      <c r="J63" s="67">
        <v>15</v>
      </c>
      <c r="K63" s="128">
        <v>15</v>
      </c>
      <c r="L63" s="108">
        <f t="shared" si="2"/>
        <v>0</v>
      </c>
      <c r="M63" s="69"/>
      <c r="N63" s="51" t="s">
        <v>125</v>
      </c>
      <c r="O63" s="43" t="s">
        <v>1</v>
      </c>
      <c r="P63" s="15" t="s">
        <v>76</v>
      </c>
      <c r="Q63" s="10" t="s">
        <v>1</v>
      </c>
      <c r="R63" s="21" t="s">
        <v>87</v>
      </c>
      <c r="S63" s="17"/>
    </row>
    <row r="64" spans="1:19" ht="41.25" customHeight="1">
      <c r="A64" s="86" t="s">
        <v>205</v>
      </c>
      <c r="B64" s="67">
        <v>463</v>
      </c>
      <c r="C64" s="128">
        <v>463</v>
      </c>
      <c r="D64" s="108">
        <f t="shared" si="4"/>
        <v>0</v>
      </c>
      <c r="E64" s="69"/>
      <c r="F64" s="67">
        <v>463</v>
      </c>
      <c r="G64" s="128">
        <v>463</v>
      </c>
      <c r="H64" s="108">
        <f t="shared" si="1"/>
        <v>0</v>
      </c>
      <c r="I64" s="69"/>
      <c r="J64" s="67">
        <v>463</v>
      </c>
      <c r="K64" s="128">
        <v>463</v>
      </c>
      <c r="L64" s="108">
        <f t="shared" si="2"/>
        <v>0</v>
      </c>
      <c r="M64" s="69"/>
      <c r="N64" s="51" t="s">
        <v>127</v>
      </c>
      <c r="O64" s="43" t="s">
        <v>1</v>
      </c>
      <c r="P64" s="15" t="s">
        <v>76</v>
      </c>
      <c r="Q64" s="15" t="s">
        <v>1</v>
      </c>
      <c r="R64" s="16" t="s">
        <v>49</v>
      </c>
      <c r="S64" s="17"/>
    </row>
    <row r="65" spans="1:19" ht="31.5" customHeight="1">
      <c r="A65" s="59" t="s">
        <v>9</v>
      </c>
      <c r="B65" s="67">
        <v>19759.8</v>
      </c>
      <c r="C65" s="128">
        <v>19759.8</v>
      </c>
      <c r="D65" s="108">
        <f t="shared" si="4"/>
        <v>0</v>
      </c>
      <c r="E65" s="69"/>
      <c r="F65" s="67">
        <v>19735.6</v>
      </c>
      <c r="G65" s="128">
        <v>19735.6</v>
      </c>
      <c r="H65" s="108">
        <f t="shared" si="1"/>
        <v>0</v>
      </c>
      <c r="I65" s="69"/>
      <c r="J65" s="67">
        <v>19735.6</v>
      </c>
      <c r="K65" s="128">
        <v>19735.6</v>
      </c>
      <c r="L65" s="108">
        <f t="shared" si="2"/>
        <v>0</v>
      </c>
      <c r="M65" s="69"/>
      <c r="N65" s="51" t="s">
        <v>112</v>
      </c>
      <c r="O65" s="43" t="s">
        <v>1</v>
      </c>
      <c r="P65" s="15" t="s">
        <v>76</v>
      </c>
      <c r="Q65" s="15" t="s">
        <v>1</v>
      </c>
      <c r="R65" s="16" t="s">
        <v>57</v>
      </c>
      <c r="S65" s="17"/>
    </row>
    <row r="66" spans="1:19" ht="12.75">
      <c r="A66" s="62" t="s">
        <v>61</v>
      </c>
      <c r="B66" s="33">
        <f aca="true" t="shared" si="5" ref="B66:M66">SUM(B67)</f>
        <v>17569.2</v>
      </c>
      <c r="C66" s="11">
        <f t="shared" si="5"/>
        <v>17569.2</v>
      </c>
      <c r="D66" s="105">
        <f t="shared" si="4"/>
        <v>0</v>
      </c>
      <c r="E66" s="31">
        <f t="shared" si="5"/>
        <v>17569.2</v>
      </c>
      <c r="F66" s="33">
        <f t="shared" si="5"/>
        <v>17569.2</v>
      </c>
      <c r="G66" s="11">
        <f t="shared" si="5"/>
        <v>17569.2</v>
      </c>
      <c r="H66" s="105">
        <f t="shared" si="1"/>
        <v>0</v>
      </c>
      <c r="I66" s="31">
        <f t="shared" si="5"/>
        <v>17569.2</v>
      </c>
      <c r="J66" s="33">
        <f t="shared" si="5"/>
        <v>17569.2</v>
      </c>
      <c r="K66" s="11">
        <f t="shared" si="5"/>
        <v>17569.2</v>
      </c>
      <c r="L66" s="105">
        <f t="shared" si="2"/>
        <v>0</v>
      </c>
      <c r="M66" s="31">
        <f t="shared" si="5"/>
        <v>17569.2</v>
      </c>
      <c r="N66" s="74"/>
      <c r="O66" s="30"/>
      <c r="P66" s="13"/>
      <c r="Q66" s="14"/>
      <c r="R66" s="48"/>
      <c r="S66" s="17"/>
    </row>
    <row r="67" spans="1:19" ht="78" customHeight="1" thickBot="1">
      <c r="A67" s="135" t="s">
        <v>147</v>
      </c>
      <c r="B67" s="136">
        <v>17569.2</v>
      </c>
      <c r="C67" s="137">
        <v>17569.2</v>
      </c>
      <c r="D67" s="138">
        <f t="shared" si="4"/>
        <v>0</v>
      </c>
      <c r="E67" s="139">
        <v>17569.2</v>
      </c>
      <c r="F67" s="136">
        <v>17569.2</v>
      </c>
      <c r="G67" s="137">
        <v>17569.2</v>
      </c>
      <c r="H67" s="138">
        <f t="shared" si="1"/>
        <v>0</v>
      </c>
      <c r="I67" s="139">
        <v>17569.2</v>
      </c>
      <c r="J67" s="136">
        <v>17569.2</v>
      </c>
      <c r="K67" s="137">
        <v>17569.2</v>
      </c>
      <c r="L67" s="138">
        <f t="shared" si="2"/>
        <v>0</v>
      </c>
      <c r="M67" s="139">
        <v>17569.2</v>
      </c>
      <c r="N67" s="140" t="s">
        <v>133</v>
      </c>
      <c r="O67" s="141" t="s">
        <v>2</v>
      </c>
      <c r="P67" s="142" t="s">
        <v>80</v>
      </c>
      <c r="Q67" s="143" t="s">
        <v>2</v>
      </c>
      <c r="R67" s="144" t="s">
        <v>62</v>
      </c>
      <c r="S67" s="17"/>
    </row>
    <row r="68" spans="1:18" ht="13.5" thickBot="1">
      <c r="A68" s="145" t="s">
        <v>4</v>
      </c>
      <c r="B68" s="146">
        <f aca="true" t="shared" si="6" ref="B68:M68">SUM(B28+B6+B8+B66)</f>
        <v>1554265.4999999998</v>
      </c>
      <c r="C68" s="147">
        <f>SUM(C28+C6+C8+C66)</f>
        <v>1917512.2</v>
      </c>
      <c r="D68" s="148">
        <f t="shared" si="4"/>
        <v>363246.7000000002</v>
      </c>
      <c r="E68" s="149">
        <f t="shared" si="6"/>
        <v>47894.21799999999</v>
      </c>
      <c r="F68" s="146">
        <f t="shared" si="6"/>
        <v>1660184.4</v>
      </c>
      <c r="G68" s="150">
        <f>SUM(G28+G6+G8+G66)</f>
        <v>1253711</v>
      </c>
      <c r="H68" s="148">
        <f t="shared" si="1"/>
        <v>-406473.3999999999</v>
      </c>
      <c r="I68" s="149">
        <f t="shared" si="6"/>
        <v>22600.392</v>
      </c>
      <c r="J68" s="146">
        <f t="shared" si="6"/>
        <v>1340880.0999999999</v>
      </c>
      <c r="K68" s="150">
        <f>SUM(K28+K6+K8+K66)</f>
        <v>1343463.7999999998</v>
      </c>
      <c r="L68" s="148">
        <f t="shared" si="2"/>
        <v>2583.6999999999534</v>
      </c>
      <c r="M68" s="149">
        <f t="shared" si="6"/>
        <v>34634.462</v>
      </c>
      <c r="N68" s="150"/>
      <c r="O68" s="151"/>
      <c r="P68" s="152"/>
      <c r="Q68" s="153"/>
      <c r="R68" s="154"/>
    </row>
    <row r="69" spans="1:18" ht="12.75">
      <c r="A69" s="27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28"/>
      <c r="O69" s="28"/>
      <c r="P69" s="28"/>
      <c r="Q69" s="28"/>
      <c r="R69" s="29"/>
    </row>
    <row r="70" spans="1:18" ht="12.75">
      <c r="A70" s="23" t="s">
        <v>44</v>
      </c>
      <c r="B70" s="24">
        <f>B9+B11+B12+B13+B23+B25+B40+B56+B24</f>
        <v>48495.600000000006</v>
      </c>
      <c r="C70" s="24">
        <f aca="true" t="shared" si="7" ref="C70:M70">C9+C11+C12+C13+C23+C25+C40+C56+C24</f>
        <v>99547.79999999999</v>
      </c>
      <c r="D70" s="24">
        <f t="shared" si="7"/>
        <v>51052.2</v>
      </c>
      <c r="E70" s="24">
        <f t="shared" si="7"/>
        <v>11573.84</v>
      </c>
      <c r="F70" s="24">
        <f t="shared" si="7"/>
        <v>4591.5</v>
      </c>
      <c r="G70" s="24">
        <f t="shared" si="7"/>
        <v>4264.4</v>
      </c>
      <c r="H70" s="24">
        <f t="shared" si="7"/>
        <v>-327.0999999999999</v>
      </c>
      <c r="I70" s="24">
        <f t="shared" si="7"/>
        <v>1909.93</v>
      </c>
      <c r="J70" s="24">
        <f t="shared" si="7"/>
        <v>4338.8</v>
      </c>
      <c r="K70" s="24">
        <f t="shared" si="7"/>
        <v>4012.9</v>
      </c>
      <c r="L70" s="24">
        <f t="shared" si="7"/>
        <v>-325.89999999999986</v>
      </c>
      <c r="M70" s="24">
        <f t="shared" si="7"/>
        <v>1664.81</v>
      </c>
      <c r="N70" s="24"/>
      <c r="O70" s="25"/>
      <c r="P70" s="25"/>
      <c r="Q70" s="25"/>
      <c r="R70" s="26"/>
    </row>
    <row r="71" ht="12.75">
      <c r="E71" s="32"/>
    </row>
    <row r="72" ht="15.75">
      <c r="A72" s="7" t="s">
        <v>82</v>
      </c>
    </row>
    <row r="73" ht="12.75" hidden="1"/>
    <row r="74" spans="1:13" ht="12.75" hidden="1">
      <c r="A74" s="63" t="s">
        <v>148</v>
      </c>
      <c r="B74" s="32" t="e">
        <f aca="true" t="shared" si="8" ref="B74:M74">SUM(B75:B82)</f>
        <v>#REF!</v>
      </c>
      <c r="C74" s="32"/>
      <c r="D74" s="32"/>
      <c r="E74" s="32" t="e">
        <f t="shared" si="8"/>
        <v>#REF!</v>
      </c>
      <c r="F74" s="32" t="e">
        <f t="shared" si="8"/>
        <v>#REF!</v>
      </c>
      <c r="G74" s="32"/>
      <c r="H74" s="32"/>
      <c r="I74" s="32" t="e">
        <f t="shared" si="8"/>
        <v>#REF!</v>
      </c>
      <c r="J74" s="32" t="e">
        <f t="shared" si="8"/>
        <v>#REF!</v>
      </c>
      <c r="K74" s="32"/>
      <c r="L74" s="32"/>
      <c r="M74" s="32" t="e">
        <f t="shared" si="8"/>
        <v>#REF!</v>
      </c>
    </row>
    <row r="75" spans="1:13" ht="12.75" hidden="1">
      <c r="A75" s="63" t="s">
        <v>38</v>
      </c>
      <c r="B75" s="32" t="e">
        <f aca="true" t="shared" si="9" ref="B75:M75">B9+B10+B86</f>
        <v>#REF!</v>
      </c>
      <c r="C75" s="32"/>
      <c r="D75" s="32"/>
      <c r="E75" s="32" t="e">
        <f t="shared" si="9"/>
        <v>#REF!</v>
      </c>
      <c r="F75" s="32" t="e">
        <f t="shared" si="9"/>
        <v>#REF!</v>
      </c>
      <c r="G75" s="32"/>
      <c r="H75" s="32"/>
      <c r="I75" s="32" t="e">
        <f t="shared" si="9"/>
        <v>#REF!</v>
      </c>
      <c r="J75" s="32" t="e">
        <f t="shared" si="9"/>
        <v>#REF!</v>
      </c>
      <c r="K75" s="32"/>
      <c r="L75" s="32"/>
      <c r="M75" s="32" t="e">
        <f t="shared" si="9"/>
        <v>#REF!</v>
      </c>
    </row>
    <row r="76" spans="1:13" ht="12.75" hidden="1">
      <c r="A76" s="63" t="s">
        <v>28</v>
      </c>
      <c r="B76" s="32">
        <f aca="true" t="shared" si="10" ref="B76:M76">B20+B21+B87+B22</f>
        <v>6785.6</v>
      </c>
      <c r="C76" s="32"/>
      <c r="D76" s="32"/>
      <c r="E76" s="32">
        <f t="shared" si="10"/>
        <v>0</v>
      </c>
      <c r="F76" s="32">
        <f t="shared" si="10"/>
        <v>4285.6</v>
      </c>
      <c r="G76" s="32"/>
      <c r="H76" s="32"/>
      <c r="I76" s="32">
        <f t="shared" si="10"/>
        <v>0</v>
      </c>
      <c r="J76" s="32">
        <f t="shared" si="10"/>
        <v>4285.6</v>
      </c>
      <c r="K76" s="32"/>
      <c r="L76" s="32"/>
      <c r="M76" s="32">
        <f t="shared" si="10"/>
        <v>0</v>
      </c>
    </row>
    <row r="77" spans="1:13" ht="12.75" hidden="1">
      <c r="A77" s="63" t="s">
        <v>2</v>
      </c>
      <c r="B77" s="32">
        <f aca="true" t="shared" si="11" ref="B77:M77">B11+B12+B13+B14+B15+B16+B17+B18+B19+B88+B67</f>
        <v>475327.2</v>
      </c>
      <c r="C77" s="32"/>
      <c r="D77" s="32"/>
      <c r="E77" s="32">
        <f t="shared" si="11"/>
        <v>34064.130000000005</v>
      </c>
      <c r="F77" s="32">
        <f t="shared" si="11"/>
        <v>470194.60000000003</v>
      </c>
      <c r="G77" s="32"/>
      <c r="H77" s="32"/>
      <c r="I77" s="32">
        <f t="shared" si="11"/>
        <v>30023.29</v>
      </c>
      <c r="J77" s="32">
        <f t="shared" si="11"/>
        <v>450321.2</v>
      </c>
      <c r="K77" s="32"/>
      <c r="L77" s="32"/>
      <c r="M77" s="32">
        <f t="shared" si="11"/>
        <v>29556.57</v>
      </c>
    </row>
    <row r="78" spans="1:13" ht="12.75" hidden="1">
      <c r="A78" s="63" t="s">
        <v>36</v>
      </c>
      <c r="B78" s="32">
        <f aca="true" t="shared" si="12" ref="B78:M78">B25+B26+B27+B89</f>
        <v>452813</v>
      </c>
      <c r="C78" s="32"/>
      <c r="D78" s="32"/>
      <c r="E78" s="32">
        <f t="shared" si="12"/>
        <v>0</v>
      </c>
      <c r="F78" s="32">
        <f t="shared" si="12"/>
        <v>663577.7</v>
      </c>
      <c r="G78" s="32"/>
      <c r="H78" s="32"/>
      <c r="I78" s="32">
        <f t="shared" si="12"/>
        <v>0</v>
      </c>
      <c r="J78" s="32">
        <f t="shared" si="12"/>
        <v>396120.4</v>
      </c>
      <c r="K78" s="32"/>
      <c r="L78" s="32"/>
      <c r="M78" s="32">
        <f t="shared" si="12"/>
        <v>0</v>
      </c>
    </row>
    <row r="79" spans="1:13" ht="12.75" hidden="1">
      <c r="A79" s="63" t="s">
        <v>1</v>
      </c>
      <c r="B79" s="32">
        <f aca="true" t="shared" si="13" ref="B79:M79">B90+B23</f>
        <v>134426.3</v>
      </c>
      <c r="C79" s="32"/>
      <c r="D79" s="32"/>
      <c r="E79" s="32">
        <f t="shared" si="13"/>
        <v>1229.3</v>
      </c>
      <c r="F79" s="32">
        <f t="shared" si="13"/>
        <v>137878.69999999998</v>
      </c>
      <c r="G79" s="32"/>
      <c r="H79" s="32"/>
      <c r="I79" s="32">
        <f t="shared" si="13"/>
        <v>0</v>
      </c>
      <c r="J79" s="32">
        <f t="shared" si="13"/>
        <v>137878.69999999998</v>
      </c>
      <c r="K79" s="32"/>
      <c r="L79" s="32"/>
      <c r="M79" s="32">
        <f t="shared" si="13"/>
        <v>0</v>
      </c>
    </row>
    <row r="80" spans="1:13" ht="12.75" hidden="1">
      <c r="A80" s="63" t="s">
        <v>29</v>
      </c>
      <c r="B80" s="32">
        <f>B91</f>
        <v>82310.90000000001</v>
      </c>
      <c r="C80" s="32"/>
      <c r="D80" s="32"/>
      <c r="E80" s="32">
        <f>E91+E39</f>
        <v>7542.2880000000005</v>
      </c>
      <c r="F80" s="32">
        <f>F91</f>
        <v>82177.20000000001</v>
      </c>
      <c r="G80" s="32"/>
      <c r="H80" s="32"/>
      <c r="I80" s="32">
        <f>I91+I39</f>
        <v>5028.192</v>
      </c>
      <c r="J80" s="32">
        <f>J91</f>
        <v>82177.20000000001</v>
      </c>
      <c r="K80" s="32"/>
      <c r="L80" s="32"/>
      <c r="M80" s="32">
        <f>M91+M39</f>
        <v>5028.192</v>
      </c>
    </row>
    <row r="81" spans="1:13" ht="12.75" hidden="1">
      <c r="A81" s="63" t="s">
        <v>73</v>
      </c>
      <c r="B81" s="32">
        <f aca="true" t="shared" si="14" ref="B81:M81">B6</f>
        <v>375012</v>
      </c>
      <c r="C81" s="32"/>
      <c r="D81" s="32"/>
      <c r="E81" s="32">
        <f t="shared" si="14"/>
        <v>0</v>
      </c>
      <c r="F81" s="32">
        <f t="shared" si="14"/>
        <v>289636</v>
      </c>
      <c r="G81" s="32"/>
      <c r="H81" s="32"/>
      <c r="I81" s="32">
        <f t="shared" si="14"/>
        <v>0</v>
      </c>
      <c r="J81" s="32">
        <f t="shared" si="14"/>
        <v>267309</v>
      </c>
      <c r="K81" s="32"/>
      <c r="L81" s="32"/>
      <c r="M81" s="32">
        <f t="shared" si="14"/>
        <v>0</v>
      </c>
    </row>
    <row r="82" spans="1:13" ht="12.75" hidden="1">
      <c r="A82" s="63" t="s">
        <v>149</v>
      </c>
      <c r="B82" s="32">
        <v>0</v>
      </c>
      <c r="C82" s="32"/>
      <c r="D82" s="32"/>
      <c r="E82" s="32">
        <v>0</v>
      </c>
      <c r="F82" s="32">
        <v>0</v>
      </c>
      <c r="G82" s="32"/>
      <c r="H82" s="32"/>
      <c r="I82" s="32">
        <v>0</v>
      </c>
      <c r="J82" s="32">
        <v>0</v>
      </c>
      <c r="K82" s="32"/>
      <c r="L82" s="32"/>
      <c r="M82" s="32">
        <v>0</v>
      </c>
    </row>
    <row r="83" spans="2:13" ht="12.75" hidden="1">
      <c r="B83" s="32" t="e">
        <f aca="true" t="shared" si="15" ref="B83:M83">B74-B68</f>
        <v>#REF!</v>
      </c>
      <c r="C83" s="32"/>
      <c r="D83" s="32"/>
      <c r="E83" s="32" t="e">
        <f t="shared" si="15"/>
        <v>#REF!</v>
      </c>
      <c r="F83" s="32" t="e">
        <f t="shared" si="15"/>
        <v>#REF!</v>
      </c>
      <c r="G83" s="32"/>
      <c r="H83" s="32"/>
      <c r="I83" s="32" t="e">
        <f t="shared" si="15"/>
        <v>#REF!</v>
      </c>
      <c r="J83" s="32" t="e">
        <f t="shared" si="15"/>
        <v>#REF!</v>
      </c>
      <c r="K83" s="32"/>
      <c r="L83" s="32"/>
      <c r="M83" s="32" t="e">
        <f t="shared" si="15"/>
        <v>#REF!</v>
      </c>
    </row>
    <row r="84" spans="2:13" ht="12.75" hidden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 hidden="1">
      <c r="A85" s="63" t="s">
        <v>150</v>
      </c>
      <c r="B85" s="32" t="e">
        <f aca="true" t="shared" si="16" ref="B85:M85">SUM(B86:B91)</f>
        <v>#REF!</v>
      </c>
      <c r="C85" s="32"/>
      <c r="D85" s="32"/>
      <c r="E85" s="32" t="e">
        <f t="shared" si="16"/>
        <v>#REF!</v>
      </c>
      <c r="F85" s="32" t="e">
        <f t="shared" si="16"/>
        <v>#REF!</v>
      </c>
      <c r="G85" s="32"/>
      <c r="H85" s="32"/>
      <c r="I85" s="32" t="e">
        <f t="shared" si="16"/>
        <v>#REF!</v>
      </c>
      <c r="J85" s="32" t="e">
        <f t="shared" si="16"/>
        <v>#REF!</v>
      </c>
      <c r="K85" s="32"/>
      <c r="L85" s="32"/>
      <c r="M85" s="32" t="e">
        <f t="shared" si="16"/>
        <v>#REF!</v>
      </c>
    </row>
    <row r="86" spans="1:13" ht="12.75" hidden="1">
      <c r="A86" s="63" t="s">
        <v>38</v>
      </c>
      <c r="B86" s="32" t="e">
        <f>#REF!+B30+B31+B32+B33+B34+B35+B36</f>
        <v>#REF!</v>
      </c>
      <c r="C86" s="32"/>
      <c r="D86" s="32"/>
      <c r="E86" s="32" t="e">
        <f>E30+E31+E32+#REF!+E34+E35+E36+E33</f>
        <v>#REF!</v>
      </c>
      <c r="F86" s="32" t="e">
        <f>F30+F31+F32+#REF!+F34+F35+F36+F33</f>
        <v>#REF!</v>
      </c>
      <c r="G86" s="32"/>
      <c r="H86" s="32"/>
      <c r="I86" s="32" t="e">
        <f>I30+I31+I32+#REF!+I34+I35+I36+I33</f>
        <v>#REF!</v>
      </c>
      <c r="J86" s="32" t="e">
        <f>J30+J31+J32+#REF!+J34+J35+J36+J33</f>
        <v>#REF!</v>
      </c>
      <c r="K86" s="32"/>
      <c r="L86" s="32"/>
      <c r="M86" s="32" t="e">
        <f>M30+M31+M32+#REF!+M34+M35+M36+M33</f>
        <v>#REF!</v>
      </c>
    </row>
    <row r="87" spans="1:13" ht="12.75" hidden="1">
      <c r="A87" s="63" t="s">
        <v>28</v>
      </c>
      <c r="B87" s="32">
        <v>200</v>
      </c>
      <c r="C87" s="32"/>
      <c r="D87" s="32"/>
      <c r="E87" s="32"/>
      <c r="F87" s="32">
        <v>200</v>
      </c>
      <c r="G87" s="32"/>
      <c r="H87" s="32"/>
      <c r="I87" s="32"/>
      <c r="J87" s="32">
        <v>200</v>
      </c>
      <c r="K87" s="32"/>
      <c r="L87" s="32"/>
      <c r="M87" s="32"/>
    </row>
    <row r="88" spans="1:13" ht="12.75" hidden="1">
      <c r="A88" s="63" t="s">
        <v>2</v>
      </c>
      <c r="B88" s="32">
        <f>B51+B52+B53+B47+B46+B49+B48+B45+B44+B43+B42+B40-200+B41</f>
        <v>417087.8</v>
      </c>
      <c r="C88" s="32"/>
      <c r="D88" s="32"/>
      <c r="E88" s="32">
        <f>E51+E52+E53+E47+E46+E49+E48+E45+E44+E43+E42+E40+E41</f>
        <v>0</v>
      </c>
      <c r="F88" s="32">
        <f>F51+F52+F53+F47+F46+F49+F48+F45+F44+F43+F42+F40-200+F41</f>
        <v>417087.8</v>
      </c>
      <c r="G88" s="32"/>
      <c r="H88" s="32"/>
      <c r="I88" s="32">
        <f>I51+I52+I53+I47+I46+I49+I48+I45+I44+I43+I42+I40+I41</f>
        <v>0</v>
      </c>
      <c r="J88" s="32">
        <f>J51+J52+J53+J47+J46+J49+J48+J45+J44+J43+J42+J40-200+J41</f>
        <v>417087.8</v>
      </c>
      <c r="K88" s="32"/>
      <c r="L88" s="32"/>
      <c r="M88" s="32">
        <f>M51+M52+M53+M47+M46+M49+M48+M45+M44+M43+M42+M40+M41</f>
        <v>0</v>
      </c>
    </row>
    <row r="89" spans="1:13" ht="12.75" hidden="1">
      <c r="A89" s="63" t="s">
        <v>36</v>
      </c>
      <c r="B89" s="32">
        <f aca="true" t="shared" si="17" ref="B89:M89">B54</f>
        <v>153292.7</v>
      </c>
      <c r="C89" s="32"/>
      <c r="D89" s="32"/>
      <c r="E89" s="32">
        <f t="shared" si="17"/>
        <v>0</v>
      </c>
      <c r="F89" s="32">
        <f t="shared" si="17"/>
        <v>159577.7</v>
      </c>
      <c r="G89" s="32"/>
      <c r="H89" s="32"/>
      <c r="I89" s="32">
        <f t="shared" si="17"/>
        <v>0</v>
      </c>
      <c r="J89" s="32">
        <f t="shared" si="17"/>
        <v>166120.4</v>
      </c>
      <c r="K89" s="32"/>
      <c r="L89" s="32"/>
      <c r="M89" s="32">
        <f t="shared" si="17"/>
        <v>0</v>
      </c>
    </row>
    <row r="90" spans="1:13" ht="12.75" hidden="1">
      <c r="A90" s="63" t="s">
        <v>1</v>
      </c>
      <c r="B90" s="32">
        <f aca="true" t="shared" si="18" ref="B90:M90">B65+B64+B63+B62+B59+B58+B61+B57+B56+B55+B60</f>
        <v>134098.8</v>
      </c>
      <c r="C90" s="32"/>
      <c r="D90" s="32"/>
      <c r="E90" s="32">
        <f t="shared" si="18"/>
        <v>0</v>
      </c>
      <c r="F90" s="32">
        <f t="shared" si="18"/>
        <v>137551.19999999998</v>
      </c>
      <c r="G90" s="32"/>
      <c r="H90" s="32"/>
      <c r="I90" s="32">
        <f t="shared" si="18"/>
        <v>0</v>
      </c>
      <c r="J90" s="32">
        <f t="shared" si="18"/>
        <v>137551.19999999998</v>
      </c>
      <c r="K90" s="32"/>
      <c r="L90" s="32"/>
      <c r="M90" s="32">
        <f t="shared" si="18"/>
        <v>0</v>
      </c>
    </row>
    <row r="91" spans="1:13" ht="12.75" hidden="1">
      <c r="A91" s="63" t="s">
        <v>29</v>
      </c>
      <c r="B91" s="32">
        <f>B38+B39+B37</f>
        <v>82310.90000000001</v>
      </c>
      <c r="C91" s="32"/>
      <c r="D91" s="32"/>
      <c r="E91" s="32">
        <f>E38+E37</f>
        <v>0</v>
      </c>
      <c r="F91" s="32">
        <f>F38+F39+F37</f>
        <v>82177.20000000001</v>
      </c>
      <c r="G91" s="32"/>
      <c r="H91" s="32"/>
      <c r="I91" s="32">
        <f>I38+I37</f>
        <v>0</v>
      </c>
      <c r="J91" s="32">
        <f>J38+J39+J37</f>
        <v>82177.20000000001</v>
      </c>
      <c r="K91" s="32"/>
      <c r="L91" s="32"/>
      <c r="M91" s="32">
        <f>M38+M37</f>
        <v>0</v>
      </c>
    </row>
    <row r="92" spans="2:13" ht="12.75" hidden="1">
      <c r="B92" s="32" t="e">
        <f aca="true" t="shared" si="19" ref="B92:M92">B85-B28</f>
        <v>#REF!</v>
      </c>
      <c r="C92" s="32"/>
      <c r="D92" s="32"/>
      <c r="E92" s="32" t="e">
        <f t="shared" si="19"/>
        <v>#REF!</v>
      </c>
      <c r="F92" s="32" t="e">
        <f t="shared" si="19"/>
        <v>#REF!</v>
      </c>
      <c r="G92" s="32"/>
      <c r="H92" s="32"/>
      <c r="I92" s="32" t="e">
        <f t="shared" si="19"/>
        <v>#REF!</v>
      </c>
      <c r="J92" s="32" t="e">
        <f t="shared" si="19"/>
        <v>#REF!</v>
      </c>
      <c r="K92" s="32"/>
      <c r="L92" s="32"/>
      <c r="M92" s="32" t="e">
        <f t="shared" si="19"/>
        <v>#REF!</v>
      </c>
    </row>
    <row r="93" ht="12.75" hidden="1"/>
  </sheetData>
  <sheetProtection/>
  <mergeCells count="6">
    <mergeCell ref="A3:A5"/>
    <mergeCell ref="B3:M3"/>
    <mergeCell ref="N3:N5"/>
    <mergeCell ref="B4:E4"/>
    <mergeCell ref="F4:I4"/>
    <mergeCell ref="J4:M4"/>
  </mergeCells>
  <printOptions/>
  <pageMargins left="0.1968503937007874" right="0.1968503937007874" top="0.7874015748031497" bottom="0.3937007874015748" header="0.31496062992125984" footer="0.31496062992125984"/>
  <pageSetup fitToHeight="3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Васильевна</dc:creator>
  <cp:keywords/>
  <dc:description/>
  <cp:lastModifiedBy>Нач отдела доходов</cp:lastModifiedBy>
  <cp:lastPrinted>2023-12-20T10:31:32Z</cp:lastPrinted>
  <dcterms:created xsi:type="dcterms:W3CDTF">2011-07-11T04:44:39Z</dcterms:created>
  <dcterms:modified xsi:type="dcterms:W3CDTF">2023-12-20T10:33:09Z</dcterms:modified>
  <cp:category/>
  <cp:version/>
  <cp:contentType/>
  <cp:contentStatus/>
</cp:coreProperties>
</file>