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0" windowWidth="14040" windowHeight="8835"/>
  </bookViews>
  <sheets>
    <sheet name="2024" sheetId="2" r:id="rId1"/>
  </sheets>
  <definedNames>
    <definedName name="_xlnm.Print_Titles" localSheetId="0">'2024'!$4:$5</definedName>
  </definedNames>
  <calcPr calcId="145621"/>
</workbook>
</file>

<file path=xl/calcChain.xml><?xml version="1.0" encoding="utf-8"?>
<calcChain xmlns="http://schemas.openxmlformats.org/spreadsheetml/2006/main">
  <c r="F36" i="2" l="1"/>
  <c r="F43" i="2"/>
  <c r="F41" i="2" s="1"/>
  <c r="F12" i="2"/>
  <c r="F7" i="2" s="1"/>
  <c r="F25" i="2"/>
  <c r="F40" i="2"/>
  <c r="F54" i="2"/>
  <c r="F50" i="2"/>
  <c r="F44" i="2"/>
  <c r="F33" i="2"/>
  <c r="F28" i="2"/>
  <c r="F21" i="2"/>
  <c r="F18" i="2"/>
  <c r="F16" i="2"/>
  <c r="F35" i="2" l="1"/>
  <c r="F57" i="2"/>
  <c r="L8" i="2"/>
  <c r="G8" i="2" l="1"/>
  <c r="M17" i="2" l="1"/>
  <c r="L17" i="2"/>
  <c r="K17" i="2"/>
  <c r="G17" i="2"/>
  <c r="J16" i="2"/>
  <c r="I16" i="2"/>
  <c r="M16" i="2" s="1"/>
  <c r="H16" i="2"/>
  <c r="E16" i="2"/>
  <c r="D16" i="2"/>
  <c r="C16" i="2"/>
  <c r="G16" i="2" l="1"/>
  <c r="K16" i="2"/>
  <c r="L16" i="2"/>
  <c r="G13" i="2" l="1"/>
  <c r="D7" i="2" l="1"/>
  <c r="M34" i="2" l="1"/>
  <c r="L34" i="2"/>
  <c r="K34" i="2"/>
  <c r="J33" i="2"/>
  <c r="I33" i="2"/>
  <c r="H33" i="2"/>
  <c r="E33" i="2"/>
  <c r="D33" i="2"/>
  <c r="C33" i="2"/>
  <c r="K33" i="2" l="1"/>
  <c r="L33" i="2"/>
  <c r="M33" i="2"/>
  <c r="G33" i="2"/>
  <c r="I54" i="2"/>
  <c r="I50" i="2"/>
  <c r="I44" i="2"/>
  <c r="I41" i="2"/>
  <c r="I35" i="2"/>
  <c r="I28" i="2"/>
  <c r="I21" i="2"/>
  <c r="I18" i="2"/>
  <c r="I7" i="2"/>
  <c r="C41" i="2"/>
  <c r="K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9" i="2"/>
  <c r="L19" i="2"/>
  <c r="M19" i="2"/>
  <c r="K20" i="2"/>
  <c r="L20" i="2"/>
  <c r="M20" i="2"/>
  <c r="K23" i="2"/>
  <c r="L23" i="2"/>
  <c r="M23" i="2"/>
  <c r="K25" i="2"/>
  <c r="L25" i="2"/>
  <c r="M25" i="2"/>
  <c r="K26" i="2"/>
  <c r="L26" i="2"/>
  <c r="M26" i="2"/>
  <c r="K27" i="2"/>
  <c r="L27" i="2"/>
  <c r="M27" i="2"/>
  <c r="K29" i="2"/>
  <c r="L29" i="2"/>
  <c r="M29" i="2"/>
  <c r="K30" i="2"/>
  <c r="L30" i="2"/>
  <c r="M30" i="2"/>
  <c r="K31" i="2"/>
  <c r="L31" i="2"/>
  <c r="M31" i="2"/>
  <c r="K32" i="2"/>
  <c r="L32" i="2"/>
  <c r="M32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2" i="2"/>
  <c r="L42" i="2"/>
  <c r="M42" i="2"/>
  <c r="K43" i="2"/>
  <c r="L43" i="2"/>
  <c r="M43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1" i="2"/>
  <c r="L51" i="2"/>
  <c r="M51" i="2"/>
  <c r="K52" i="2"/>
  <c r="L52" i="2"/>
  <c r="M52" i="2"/>
  <c r="K53" i="2"/>
  <c r="L53" i="2"/>
  <c r="M53" i="2"/>
  <c r="K55" i="2"/>
  <c r="L55" i="2"/>
  <c r="M55" i="2"/>
  <c r="I57" i="2" l="1"/>
  <c r="J18" i="2"/>
  <c r="H18" i="2"/>
  <c r="D18" i="2"/>
  <c r="E18" i="2"/>
  <c r="C18" i="2"/>
  <c r="J28" i="2"/>
  <c r="H28" i="2"/>
  <c r="L28" i="2" s="1"/>
  <c r="E28" i="2"/>
  <c r="D28" i="2"/>
  <c r="C28" i="2"/>
  <c r="G32" i="2"/>
  <c r="C50" i="2"/>
  <c r="G52" i="2"/>
  <c r="J50" i="2"/>
  <c r="M50" i="2" s="1"/>
  <c r="H50" i="2"/>
  <c r="E50" i="2"/>
  <c r="D50" i="2"/>
  <c r="M56" i="2"/>
  <c r="G9" i="2"/>
  <c r="G10" i="2"/>
  <c r="G11" i="2"/>
  <c r="G12" i="2"/>
  <c r="G15" i="2"/>
  <c r="G23" i="2"/>
  <c r="G24" i="2"/>
  <c r="G25" i="2"/>
  <c r="G26" i="2"/>
  <c r="G27" i="2"/>
  <c r="G29" i="2"/>
  <c r="G31" i="2"/>
  <c r="G36" i="2"/>
  <c r="G37" i="2"/>
  <c r="G38" i="2"/>
  <c r="G39" i="2"/>
  <c r="G40" i="2"/>
  <c r="G42" i="2"/>
  <c r="G43" i="2"/>
  <c r="G45" i="2"/>
  <c r="G46" i="2"/>
  <c r="G48" i="2"/>
  <c r="G49" i="2"/>
  <c r="G51" i="2"/>
  <c r="G53" i="2"/>
  <c r="G55" i="2"/>
  <c r="G47" i="2"/>
  <c r="D21" i="2"/>
  <c r="E54" i="2"/>
  <c r="D54" i="2"/>
  <c r="C54" i="2"/>
  <c r="E44" i="2"/>
  <c r="D44" i="2"/>
  <c r="C44" i="2"/>
  <c r="E41" i="2"/>
  <c r="D41" i="2"/>
  <c r="E35" i="2"/>
  <c r="D35" i="2"/>
  <c r="C35" i="2"/>
  <c r="E21" i="2"/>
  <c r="C21" i="2"/>
  <c r="E7" i="2"/>
  <c r="C7" i="2"/>
  <c r="J54" i="2"/>
  <c r="H54" i="2"/>
  <c r="L54" i="2" s="1"/>
  <c r="J44" i="2"/>
  <c r="H44" i="2"/>
  <c r="J41" i="2"/>
  <c r="H41" i="2"/>
  <c r="J35" i="2"/>
  <c r="M35" i="2" s="1"/>
  <c r="H35" i="2"/>
  <c r="J21" i="2"/>
  <c r="H21" i="2"/>
  <c r="J7" i="2"/>
  <c r="H7" i="2"/>
  <c r="H57" i="2" l="1"/>
  <c r="J57" i="2"/>
  <c r="D57" i="2"/>
  <c r="E57" i="2"/>
  <c r="C57" i="2"/>
  <c r="L50" i="2"/>
  <c r="M41" i="2"/>
  <c r="K54" i="2"/>
  <c r="K41" i="2"/>
  <c r="K44" i="2"/>
  <c r="K28" i="2"/>
  <c r="K21" i="2"/>
  <c r="L21" i="2"/>
  <c r="M18" i="2"/>
  <c r="M21" i="2"/>
  <c r="L44" i="2"/>
  <c r="K35" i="2"/>
  <c r="M44" i="2"/>
  <c r="L35" i="2"/>
  <c r="K50" i="2"/>
  <c r="K18" i="2"/>
  <c r="M54" i="2"/>
  <c r="L41" i="2"/>
  <c r="M28" i="2"/>
  <c r="L18" i="2"/>
  <c r="G41" i="2"/>
  <c r="G7" i="2"/>
  <c r="G21" i="2"/>
  <c r="G28" i="2"/>
  <c r="G44" i="2"/>
  <c r="L7" i="2"/>
  <c r="M7" i="2"/>
  <c r="G54" i="2"/>
  <c r="G35" i="2"/>
  <c r="G18" i="2"/>
  <c r="G30" i="2"/>
  <c r="G50" i="2"/>
  <c r="G19" i="2"/>
  <c r="K7" i="2"/>
  <c r="G57" i="2" l="1"/>
  <c r="K57" i="2"/>
  <c r="L57" i="2"/>
  <c r="M57" i="2"/>
</calcChain>
</file>

<file path=xl/sharedStrings.xml><?xml version="1.0" encoding="utf-8"?>
<sst xmlns="http://schemas.openxmlformats.org/spreadsheetml/2006/main" count="131" uniqueCount="120">
  <si>
    <t>ожидаемое исполнение</t>
  </si>
  <si>
    <t>Условно утвержденные расходы</t>
  </si>
  <si>
    <t>Код раздела, подраздела</t>
  </si>
  <si>
    <t>Общегосударственные вопросы</t>
  </si>
  <si>
    <t>01</t>
  </si>
  <si>
    <t>0102</t>
  </si>
  <si>
    <t>0103</t>
  </si>
  <si>
    <t>Темп роста (снижения), %</t>
  </si>
  <si>
    <t>Наименование раздела, подраздела классификации расходов бюджетов</t>
  </si>
  <si>
    <t>0111</t>
  </si>
  <si>
    <t>0107</t>
  </si>
  <si>
    <t>0106</t>
  </si>
  <si>
    <t>0105</t>
  </si>
  <si>
    <t>0104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</si>
  <si>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</si>
  <si>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</si>
  <si>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</si>
  <si>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</si>
  <si>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</si>
  <si>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</si>
  <si>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</si>
  <si>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</si>
  <si>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0113</t>
  </si>
  <si>
    <t>03</t>
  </si>
  <si>
    <t>0309</t>
  </si>
  <si>
    <t>04</t>
  </si>
  <si>
    <t>0401</t>
  </si>
  <si>
    <t>0402</t>
  </si>
  <si>
    <t>0408</t>
  </si>
  <si>
    <t>0409</t>
  </si>
  <si>
    <t>0412</t>
  </si>
  <si>
    <t>Национальная  экономика</t>
  </si>
  <si>
    <t>Общеэкономические вопросы</t>
  </si>
  <si>
    <t>Транспорт</t>
  </si>
  <si>
    <t>Дорожное хозяйство (дорожные фонды)</t>
  </si>
  <si>
    <t>Другие вопросы в области национальной экономики</t>
  </si>
  <si>
    <t xml:space="preserve">     Топливно-энергетический комплекс</t>
  </si>
  <si>
    <t>Национальная безопасность и правоохранительная деятельность</t>
  </si>
  <si>
    <t>05</t>
  </si>
  <si>
    <t>0501</t>
  </si>
  <si>
    <t>0502</t>
  </si>
  <si>
    <t>0503</t>
  </si>
  <si>
    <t>07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</si>
  <si>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</si>
  <si>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</si>
  <si>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</si>
  <si>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</si>
  <si>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</si>
  <si>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0701</t>
  </si>
  <si>
    <t>0702</t>
  </si>
  <si>
    <t>0703</t>
  </si>
  <si>
    <t>0707</t>
  </si>
  <si>
    <t>0709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</si>
  <si>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</si>
  <si>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</si>
  <si>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</si>
  <si>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</si>
  <si>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</si>
  <si>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08</t>
  </si>
  <si>
    <t>Культура, кинематография</t>
  </si>
  <si>
    <t>0801</t>
  </si>
  <si>
    <t>0804</t>
  </si>
  <si>
    <t>Культура</t>
  </si>
  <si>
    <t>Другие вопросы в области культуры, кинематографии</t>
  </si>
  <si>
    <t>10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</si>
  <si>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</si>
  <si>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</si>
  <si>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</si>
  <si>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</si>
  <si>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</si>
  <si>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</si>
  <si>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</si>
  <si>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</si>
  <si>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</si>
  <si>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</si>
  <si>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</si>
  <si>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</si>
  <si>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</si>
  <si>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</si>
  <si>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</si>
  <si>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</si>
  <si>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</si>
  <si>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12</t>
  </si>
  <si>
    <t>Средства массовой информации</t>
  </si>
  <si>
    <t>1202</t>
  </si>
  <si>
    <t>Периодическая печать и издательства</t>
  </si>
  <si>
    <t>Показатели бюджета  Крапивинского муниципального округа</t>
  </si>
  <si>
    <t>х</t>
  </si>
  <si>
    <t>1102</t>
  </si>
  <si>
    <t>Массовый спорт</t>
  </si>
  <si>
    <t>0505</t>
  </si>
  <si>
    <t>Другие вопросы в области жилищно-коммунального хозяйства</t>
  </si>
  <si>
    <t>0310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</si>
  <si>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</si>
  <si>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</si>
  <si>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Заместитель главы - начальник финансового управления администрации Крапивинского муниципального округа   __________________________________   О.В.Стоянова</t>
  </si>
  <si>
    <t xml:space="preserve">тыс. рублей </t>
  </si>
  <si>
    <t>Бюджет округа - всего</t>
  </si>
  <si>
    <t>2025 год</t>
  </si>
  <si>
    <t>показателей бюджета на 2025 год к показателям бюджета на 2024 год</t>
  </si>
  <si>
    <t>0407</t>
  </si>
  <si>
    <t>2026 год</t>
  </si>
  <si>
    <t>06</t>
  </si>
  <si>
    <t>0605</t>
  </si>
  <si>
    <t>Другие вопросы в области охраны окружающей среды</t>
  </si>
  <si>
    <t>Лесное хозяйство</t>
  </si>
  <si>
    <t>02</t>
  </si>
  <si>
    <t xml:space="preserve"> Национальная оборона</t>
  </si>
  <si>
    <t>0203</t>
  </si>
  <si>
    <t>Мобилизационная и вневойсковая подготовка</t>
  </si>
  <si>
    <t>показателей бюджета на 2026 год к показателям бюджета на 2025 год</t>
  </si>
  <si>
    <t>Отчет за 2023 год</t>
  </si>
  <si>
    <t>уточненный план округа на 01.11.2024 года</t>
  </si>
  <si>
    <t>кассовый расход на 01.11.2024 года</t>
  </si>
  <si>
    <t>2024год</t>
  </si>
  <si>
    <t>% ожидаемого исполнения  бюджета округа 2024г к отчету за 2023г</t>
  </si>
  <si>
    <t>2027 год</t>
  </si>
  <si>
    <t>показателей бюджета на 2027 год к показателям бюджета на 2026 год</t>
  </si>
  <si>
    <t xml:space="preserve">Сведения </t>
  </si>
  <si>
    <t>о расходах бюджета Крапивинского муниципального округа по разделам и подразделам классификации расходов на 2025 год и на плановый период 2026 и 2027 годов                                                                                                                          в сравнении с ожидаемым исполнением за 2024 год (оценка текущего финансового года) и отчетом за 2023 год (отчетный финансовый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</si>
</sst>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8" fillId="0" borderId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 applyBorder="1"/>
    <xf numFmtId="164" fontId="3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164" fontId="6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0" fillId="0" borderId="0" xfId="0" applyFill="1"/>
    <xf numFmtId="164" fontId="3" fillId="0" borderId="0" xfId="0" applyNumberFormat="1" applyFont="1"/>
    <xf numFmtId="164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4" fontId="0" fillId="0" borderId="0" xfId="0" applyNumberFormat="1" applyFill="1"/>
    <xf numFmtId="165" fontId="5" fillId="0" borderId="3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5" fontId="5" fillId="0" borderId="1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49" fontId="2" fillId="0" borderId="5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/>
    </xf>
    <xf numFmtId="0" fontId="3" fillId="0" borderId="0" xfId="0" applyFont="1" applyAlignment="1"/>
    <xf numFmtId="0" fontId="12" fillId="0" borderId="0" xfId="1" applyFont="1" applyAlignment="1">
      <alignment horizontal="right"/>
    </xf>
    <xf numFmtId="0" fontId="12" fillId="0" borderId="15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right"/>
    </xf>
    <xf numFmtId="164" fontId="2" fillId="0" borderId="26" xfId="0" applyNumberFormat="1" applyFont="1" applyBorder="1" applyAlignment="1">
      <alignment horizontal="left"/>
    </xf>
    <xf numFmtId="0" fontId="12" fillId="0" borderId="27" xfId="0" applyFont="1" applyBorder="1" applyAlignment="1">
      <alignment horizontal="left" vertical="center" wrapText="1" indent="2"/>
    </xf>
    <xf numFmtId="164" fontId="2" fillId="0" borderId="27" xfId="0" applyNumberFormat="1" applyFont="1" applyBorder="1" applyAlignment="1">
      <alignment horizontal="left"/>
    </xf>
    <xf numFmtId="0" fontId="13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 indent="2"/>
    </xf>
    <xf numFmtId="164" fontId="3" fillId="0" borderId="27" xfId="0" applyNumberFormat="1" applyFont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 indent="2"/>
    </xf>
    <xf numFmtId="164" fontId="2" fillId="0" borderId="16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0" fontId="12" fillId="0" borderId="27" xfId="0" applyFont="1" applyBorder="1" applyAlignment="1">
      <alignment horizontal="center" vertical="center"/>
    </xf>
    <xf numFmtId="165" fontId="5" fillId="0" borderId="26" xfId="0" applyNumberFormat="1" applyFont="1" applyFill="1" applyBorder="1" applyAlignment="1">
      <alignment horizontal="right"/>
    </xf>
    <xf numFmtId="165" fontId="6" fillId="0" borderId="26" xfId="0" applyNumberFormat="1" applyFont="1" applyFill="1" applyBorder="1" applyAlignment="1">
      <alignment horizontal="right"/>
    </xf>
    <xf numFmtId="165" fontId="6" fillId="0" borderId="27" xfId="0" applyNumberFormat="1" applyFont="1" applyFill="1" applyBorder="1" applyAlignment="1">
      <alignment horizontal="right"/>
    </xf>
    <xf numFmtId="165" fontId="6" fillId="0" borderId="30" xfId="0" applyNumberFormat="1" applyFont="1" applyFill="1" applyBorder="1" applyAlignment="1">
      <alignment horizontal="right"/>
    </xf>
    <xf numFmtId="0" fontId="11" fillId="3" borderId="8" xfId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165" fontId="6" fillId="0" borderId="8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6" fillId="0" borderId="9" xfId="0" applyNumberFormat="1" applyFont="1" applyFill="1" applyBorder="1" applyAlignment="1">
      <alignment horizontal="right"/>
    </xf>
    <xf numFmtId="165" fontId="5" fillId="3" borderId="28" xfId="0" applyNumberFormat="1" applyFont="1" applyFill="1" applyBorder="1" applyAlignment="1">
      <alignment horizontal="right"/>
    </xf>
    <xf numFmtId="164" fontId="4" fillId="3" borderId="14" xfId="0" applyNumberFormat="1" applyFont="1" applyFill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6" fillId="0" borderId="31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6" fillId="0" borderId="32" xfId="0" applyNumberFormat="1" applyFont="1" applyBorder="1" applyAlignment="1">
      <alignment horizontal="right"/>
    </xf>
    <xf numFmtId="0" fontId="11" fillId="3" borderId="9" xfId="1" applyFont="1" applyFill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right"/>
    </xf>
    <xf numFmtId="164" fontId="5" fillId="0" borderId="35" xfId="0" applyNumberFormat="1" applyFont="1" applyBorder="1" applyAlignment="1">
      <alignment horizontal="right"/>
    </xf>
    <xf numFmtId="164" fontId="5" fillId="0" borderId="36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 vertical="center" wrapText="1" indent="2"/>
    </xf>
    <xf numFmtId="164" fontId="5" fillId="0" borderId="37" xfId="0" applyNumberFormat="1" applyFont="1" applyBorder="1" applyAlignment="1">
      <alignment horizontal="right"/>
    </xf>
    <xf numFmtId="0" fontId="11" fillId="0" borderId="38" xfId="1" applyFont="1" applyFill="1" applyBorder="1" applyAlignment="1">
      <alignment vertical="center" wrapText="1"/>
    </xf>
    <xf numFmtId="0" fontId="11" fillId="0" borderId="35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164" fontId="0" fillId="0" borderId="0" xfId="0" applyNumberFormat="1"/>
    <xf numFmtId="164" fontId="16" fillId="0" borderId="0" xfId="0" applyNumberFormat="1" applyFont="1" applyFill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0" fontId="14" fillId="0" borderId="0" xfId="0" applyFont="1"/>
    <xf numFmtId="164" fontId="14" fillId="0" borderId="0" xfId="0" applyNumberFormat="1" applyFont="1"/>
    <xf numFmtId="0" fontId="11" fillId="0" borderId="7" xfId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164" fontId="5" fillId="0" borderId="37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9" xfId="1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horizontal="center" vertical="center" textRotation="90" wrapText="1"/>
    </xf>
    <xf numFmtId="3" fontId="9" fillId="0" borderId="19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0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>
      <alignment horizontal="right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9" fillId="3" borderId="17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zoomScale="80" zoomScaleNormal="80" workbookViewId="0">
      <selection activeCell="A2" sqref="A2:M2"/>
    </sheetView>
  </sheetViews>
  <sheetFormatPr defaultRowHeight="18.75" x14ac:dyDescent="0.3"/>
  <cols>
    <col min="2" max="2" width="65.42578125" style="1" customWidth="1"/>
    <col min="3" max="3" width="18.42578125" style="84" customWidth="1"/>
    <col min="4" max="5" width="17.85546875" customWidth="1"/>
    <col min="6" max="6" width="17.85546875" style="9" customWidth="1"/>
    <col min="7" max="7" width="17.5703125" customWidth="1"/>
    <col min="8" max="10" width="17.85546875" customWidth="1"/>
    <col min="11" max="11" width="17.5703125" customWidth="1"/>
    <col min="12" max="13" width="16.42578125" customWidth="1"/>
  </cols>
  <sheetData>
    <row r="1" spans="1:15" ht="18.75" customHeight="1" x14ac:dyDescent="0.3">
      <c r="A1" s="118" t="s">
        <v>118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5" ht="39" customHeight="1" x14ac:dyDescent="0.3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5" ht="23.25" customHeight="1" thickBot="1" x14ac:dyDescent="0.35">
      <c r="A3" s="109"/>
      <c r="B3" s="109"/>
      <c r="C3" s="109"/>
      <c r="D3" s="109"/>
      <c r="E3" s="109"/>
      <c r="F3" s="109"/>
      <c r="G3" s="109"/>
      <c r="H3" s="8"/>
      <c r="I3" s="8"/>
      <c r="J3" s="8"/>
      <c r="M3" s="35" t="s">
        <v>96</v>
      </c>
    </row>
    <row r="4" spans="1:15" s="2" customFormat="1" ht="35.25" customHeight="1" x14ac:dyDescent="0.2">
      <c r="A4" s="99" t="s">
        <v>2</v>
      </c>
      <c r="B4" s="112" t="s">
        <v>8</v>
      </c>
      <c r="C4" s="110" t="s">
        <v>111</v>
      </c>
      <c r="D4" s="114" t="s">
        <v>114</v>
      </c>
      <c r="E4" s="115"/>
      <c r="F4" s="116"/>
      <c r="G4" s="99" t="s">
        <v>115</v>
      </c>
      <c r="H4" s="106" t="s">
        <v>86</v>
      </c>
      <c r="I4" s="107"/>
      <c r="J4" s="108"/>
      <c r="K4" s="101" t="s">
        <v>7</v>
      </c>
      <c r="L4" s="102"/>
      <c r="M4" s="103"/>
    </row>
    <row r="5" spans="1:15" s="2" customFormat="1" ht="69" customHeight="1" thickBot="1" x14ac:dyDescent="0.25">
      <c r="A5" s="100"/>
      <c r="B5" s="113"/>
      <c r="C5" s="111"/>
      <c r="D5" s="38" t="s">
        <v>112</v>
      </c>
      <c r="E5" s="37" t="s">
        <v>113</v>
      </c>
      <c r="F5" s="86" t="s">
        <v>0</v>
      </c>
      <c r="G5" s="100"/>
      <c r="H5" s="56" t="s">
        <v>98</v>
      </c>
      <c r="I5" s="32" t="s">
        <v>101</v>
      </c>
      <c r="J5" s="72" t="s">
        <v>116</v>
      </c>
      <c r="K5" s="78" t="s">
        <v>99</v>
      </c>
      <c r="L5" s="79" t="s">
        <v>110</v>
      </c>
      <c r="M5" s="80" t="s">
        <v>117</v>
      </c>
    </row>
    <row r="6" spans="1:15" s="2" customFormat="1" ht="21" customHeight="1" x14ac:dyDescent="0.2">
      <c r="A6" s="28">
        <v>1</v>
      </c>
      <c r="B6" s="36">
        <v>2</v>
      </c>
      <c r="C6" s="93">
        <v>3</v>
      </c>
      <c r="D6" s="39">
        <v>4</v>
      </c>
      <c r="E6" s="28">
        <v>5</v>
      </c>
      <c r="F6" s="87">
        <v>6</v>
      </c>
      <c r="G6" s="51">
        <v>7</v>
      </c>
      <c r="H6" s="39">
        <v>8</v>
      </c>
      <c r="I6" s="28">
        <v>9</v>
      </c>
      <c r="J6" s="40">
        <v>10</v>
      </c>
      <c r="K6" s="39">
        <v>11</v>
      </c>
      <c r="L6" s="28">
        <v>12</v>
      </c>
      <c r="M6" s="40">
        <v>13</v>
      </c>
    </row>
    <row r="7" spans="1:15" ht="20.25" x14ac:dyDescent="0.3">
      <c r="A7" s="27" t="s">
        <v>4</v>
      </c>
      <c r="B7" s="42" t="s">
        <v>3</v>
      </c>
      <c r="C7" s="50">
        <f>SUM(C8:C15)</f>
        <v>129121.79999999999</v>
      </c>
      <c r="D7" s="41">
        <f>SUM(D8:D15)</f>
        <v>221583.7</v>
      </c>
      <c r="E7" s="29">
        <f t="shared" ref="E7" si="0">SUM(E8:E15)</f>
        <v>181642.2</v>
      </c>
      <c r="F7" s="88">
        <f>SUM(F8:F15)</f>
        <v>221595.09999999998</v>
      </c>
      <c r="G7" s="52">
        <f t="shared" ref="G7:G12" si="1">F7/C7</f>
        <v>1.7161710880734313</v>
      </c>
      <c r="H7" s="70">
        <f>SUM(H8:H15)</f>
        <v>109339.59999999999</v>
      </c>
      <c r="I7" s="29">
        <f>SUM(I8:I15)</f>
        <v>108391.59999999999</v>
      </c>
      <c r="J7" s="68">
        <f>SUM(J8:J15)</f>
        <v>106254.5</v>
      </c>
      <c r="K7" s="59">
        <f t="shared" ref="K7" si="2">H7/F7</f>
        <v>0.49342065776725208</v>
      </c>
      <c r="L7" s="57">
        <f>I7/H7</f>
        <v>0.99132976524516281</v>
      </c>
      <c r="M7" s="60">
        <f>J7/I7</f>
        <v>0.98028352750582159</v>
      </c>
    </row>
    <row r="8" spans="1:15" ht="56.25" x14ac:dyDescent="0.3">
      <c r="A8" s="16" t="s">
        <v>5</v>
      </c>
      <c r="B8" s="43" t="s">
        <v>14</v>
      </c>
      <c r="C8" s="94">
        <v>2676.1</v>
      </c>
      <c r="D8" s="21">
        <v>2883.3</v>
      </c>
      <c r="E8" s="30">
        <v>2293.6999999999998</v>
      </c>
      <c r="F8" s="89">
        <v>2883.3</v>
      </c>
      <c r="G8" s="53">
        <f>F8/C8</f>
        <v>1.0774261051530214</v>
      </c>
      <c r="H8" s="71">
        <v>2250</v>
      </c>
      <c r="I8" s="30">
        <v>2186</v>
      </c>
      <c r="J8" s="69">
        <v>2186</v>
      </c>
      <c r="K8" s="61">
        <f t="shared" ref="K8:K55" si="3">H8/F8</f>
        <v>0.7803558422640724</v>
      </c>
      <c r="L8" s="58">
        <f>I8/H8</f>
        <v>0.97155555555555551</v>
      </c>
      <c r="M8" s="62">
        <f t="shared" ref="M8:M55" si="4">J8/I8</f>
        <v>1</v>
      </c>
      <c r="O8" s="81"/>
    </row>
    <row r="9" spans="1:15" ht="75" x14ac:dyDescent="0.3">
      <c r="A9" s="16" t="s">
        <v>6</v>
      </c>
      <c r="B9" s="43" t="s">
        <v>15</v>
      </c>
      <c r="C9" s="95">
        <v>2406.6</v>
      </c>
      <c r="D9" s="21">
        <v>2562.4</v>
      </c>
      <c r="E9" s="30">
        <v>2029.6</v>
      </c>
      <c r="F9" s="89">
        <v>2562.4</v>
      </c>
      <c r="G9" s="54">
        <f t="shared" si="1"/>
        <v>1.0647386354192638</v>
      </c>
      <c r="H9" s="71">
        <v>1991</v>
      </c>
      <c r="I9" s="30">
        <v>1939</v>
      </c>
      <c r="J9" s="69">
        <v>1939</v>
      </c>
      <c r="K9" s="61">
        <f t="shared" si="3"/>
        <v>0.77700593193880729</v>
      </c>
      <c r="L9" s="58">
        <f t="shared" ref="L9:L55" si="5">I9/H9</f>
        <v>0.97388247112004023</v>
      </c>
      <c r="M9" s="62">
        <f t="shared" si="4"/>
        <v>1</v>
      </c>
      <c r="O9" s="81"/>
    </row>
    <row r="10" spans="1:15" ht="75" x14ac:dyDescent="0.3">
      <c r="A10" s="16" t="s">
        <v>13</v>
      </c>
      <c r="B10" s="43" t="s">
        <v>16</v>
      </c>
      <c r="C10" s="95">
        <v>94628.4</v>
      </c>
      <c r="D10" s="21">
        <v>103484.9</v>
      </c>
      <c r="E10" s="30">
        <v>79366.100000000006</v>
      </c>
      <c r="F10" s="89">
        <v>103484.9</v>
      </c>
      <c r="G10" s="54">
        <f t="shared" si="1"/>
        <v>1.0935924098896315</v>
      </c>
      <c r="H10" s="71">
        <v>79762.399999999994</v>
      </c>
      <c r="I10" s="30">
        <v>77862.399999999994</v>
      </c>
      <c r="J10" s="69">
        <v>77862.399999999994</v>
      </c>
      <c r="K10" s="61">
        <f t="shared" si="3"/>
        <v>0.77076365730652485</v>
      </c>
      <c r="L10" s="58">
        <f t="shared" si="5"/>
        <v>0.97617925237956726</v>
      </c>
      <c r="M10" s="62">
        <f t="shared" si="4"/>
        <v>1</v>
      </c>
      <c r="O10" s="81"/>
    </row>
    <row r="11" spans="1:15" ht="20.25" x14ac:dyDescent="0.3">
      <c r="A11" s="16" t="s">
        <v>12</v>
      </c>
      <c r="B11" s="43" t="s">
        <v>17</v>
      </c>
      <c r="C11" s="95">
        <v>0.5</v>
      </c>
      <c r="D11" s="21">
        <v>25.2</v>
      </c>
      <c r="E11" s="30">
        <v>25.2</v>
      </c>
      <c r="F11" s="89">
        <v>25.2</v>
      </c>
      <c r="G11" s="54">
        <f t="shared" si="1"/>
        <v>50.4</v>
      </c>
      <c r="H11" s="71">
        <v>2.9</v>
      </c>
      <c r="I11" s="30">
        <v>39.9</v>
      </c>
      <c r="J11" s="69">
        <v>2.8</v>
      </c>
      <c r="K11" s="61">
        <f t="shared" si="3"/>
        <v>0.11507936507936507</v>
      </c>
      <c r="L11" s="58">
        <f t="shared" si="5"/>
        <v>13.758620689655173</v>
      </c>
      <c r="M11" s="62">
        <f t="shared" si="4"/>
        <v>7.0175438596491224E-2</v>
      </c>
      <c r="O11" s="81"/>
    </row>
    <row r="12" spans="1:15" ht="56.25" x14ac:dyDescent="0.3">
      <c r="A12" s="16" t="s">
        <v>11</v>
      </c>
      <c r="B12" s="43" t="s">
        <v>18</v>
      </c>
      <c r="C12" s="95">
        <v>12208.3</v>
      </c>
      <c r="D12" s="21">
        <v>13393.5</v>
      </c>
      <c r="E12" s="30">
        <v>9365</v>
      </c>
      <c r="F12" s="89">
        <f>13393.5+11.4</f>
        <v>13404.9</v>
      </c>
      <c r="G12" s="54">
        <f t="shared" si="1"/>
        <v>1.0980152846833713</v>
      </c>
      <c r="H12" s="71">
        <v>10560</v>
      </c>
      <c r="I12" s="30">
        <v>10296</v>
      </c>
      <c r="J12" s="69">
        <v>10296</v>
      </c>
      <c r="K12" s="61">
        <f t="shared" si="3"/>
        <v>0.78777163574513798</v>
      </c>
      <c r="L12" s="58">
        <f t="shared" si="5"/>
        <v>0.97499999999999998</v>
      </c>
      <c r="M12" s="62">
        <f t="shared" si="4"/>
        <v>1</v>
      </c>
      <c r="O12" s="81"/>
    </row>
    <row r="13" spans="1:15" ht="26.25" customHeight="1" x14ac:dyDescent="0.3">
      <c r="A13" s="16" t="s">
        <v>10</v>
      </c>
      <c r="B13" s="43" t="s">
        <v>19</v>
      </c>
      <c r="C13" s="95">
        <v>9.4</v>
      </c>
      <c r="D13" s="21">
        <v>666.6</v>
      </c>
      <c r="E13" s="30">
        <v>666.6</v>
      </c>
      <c r="F13" s="89">
        <v>666.6</v>
      </c>
      <c r="G13" s="54">
        <f>F13/C13</f>
        <v>70.914893617021278</v>
      </c>
      <c r="H13" s="71">
        <v>0</v>
      </c>
      <c r="I13" s="30">
        <v>10</v>
      </c>
      <c r="J13" s="69">
        <v>10</v>
      </c>
      <c r="K13" s="61">
        <f t="shared" si="3"/>
        <v>0</v>
      </c>
      <c r="L13" s="58" t="e">
        <f t="shared" si="5"/>
        <v>#DIV/0!</v>
      </c>
      <c r="M13" s="62">
        <f t="shared" si="4"/>
        <v>1</v>
      </c>
      <c r="O13" s="81"/>
    </row>
    <row r="14" spans="1:15" ht="20.25" x14ac:dyDescent="0.3">
      <c r="A14" s="16" t="s">
        <v>9</v>
      </c>
      <c r="B14" s="43" t="s">
        <v>20</v>
      </c>
      <c r="C14" s="95">
        <v>0</v>
      </c>
      <c r="D14" s="21">
        <v>1000</v>
      </c>
      <c r="E14" s="30">
        <v>0</v>
      </c>
      <c r="F14" s="89">
        <v>1000</v>
      </c>
      <c r="G14" s="54" t="s">
        <v>87</v>
      </c>
      <c r="H14" s="71">
        <v>1000</v>
      </c>
      <c r="I14" s="30">
        <v>1000</v>
      </c>
      <c r="J14" s="69">
        <v>1000</v>
      </c>
      <c r="K14" s="61">
        <f t="shared" si="3"/>
        <v>1</v>
      </c>
      <c r="L14" s="58">
        <f t="shared" si="5"/>
        <v>1</v>
      </c>
      <c r="M14" s="62">
        <f t="shared" si="4"/>
        <v>1</v>
      </c>
      <c r="O14" s="81"/>
    </row>
    <row r="15" spans="1:15" ht="20.25" x14ac:dyDescent="0.3">
      <c r="A15" s="16" t="s">
        <v>22</v>
      </c>
      <c r="B15" s="43" t="s">
        <v>21</v>
      </c>
      <c r="C15" s="95">
        <v>17192.5</v>
      </c>
      <c r="D15" s="21">
        <v>97567.8</v>
      </c>
      <c r="E15" s="30">
        <v>87896</v>
      </c>
      <c r="F15" s="89">
        <v>97567.8</v>
      </c>
      <c r="G15" s="54">
        <f t="shared" ref="G15:G55" si="6">F15/C15</f>
        <v>5.675021084775338</v>
      </c>
      <c r="H15" s="71">
        <v>13773.3</v>
      </c>
      <c r="I15" s="30">
        <v>15058.3</v>
      </c>
      <c r="J15" s="69">
        <v>12958.3</v>
      </c>
      <c r="K15" s="61">
        <f t="shared" si="3"/>
        <v>0.14116645040679404</v>
      </c>
      <c r="L15" s="58">
        <f t="shared" si="5"/>
        <v>1.0932964503786311</v>
      </c>
      <c r="M15" s="62">
        <f t="shared" si="4"/>
        <v>0.86054202665639545</v>
      </c>
      <c r="O15" s="81"/>
    </row>
    <row r="16" spans="1:15" ht="20.25" x14ac:dyDescent="0.3">
      <c r="A16" s="17" t="s">
        <v>106</v>
      </c>
      <c r="B16" s="44" t="s">
        <v>107</v>
      </c>
      <c r="C16" s="50">
        <f t="shared" ref="C16:F16" si="7">SUM(C17)</f>
        <v>1464.7</v>
      </c>
      <c r="D16" s="41">
        <f t="shared" si="7"/>
        <v>1753.4</v>
      </c>
      <c r="E16" s="29">
        <f t="shared" si="7"/>
        <v>1259.4000000000001</v>
      </c>
      <c r="F16" s="88">
        <f t="shared" si="7"/>
        <v>1753.4</v>
      </c>
      <c r="G16" s="52">
        <f t="shared" si="6"/>
        <v>1.1971052092578685</v>
      </c>
      <c r="H16" s="70">
        <f>SUM(H17)</f>
        <v>1951.8</v>
      </c>
      <c r="I16" s="29">
        <f>SUM(I17)</f>
        <v>2162.6999999999998</v>
      </c>
      <c r="J16" s="68">
        <f>SUM(J17)</f>
        <v>2244.4</v>
      </c>
      <c r="K16" s="59">
        <f t="shared" si="3"/>
        <v>1.1131515911942511</v>
      </c>
      <c r="L16" s="57">
        <f t="shared" si="5"/>
        <v>1.1080541039040885</v>
      </c>
      <c r="M16" s="60">
        <f t="shared" si="4"/>
        <v>1.0377768530078144</v>
      </c>
      <c r="O16" s="81"/>
    </row>
    <row r="17" spans="1:15" ht="20.25" x14ac:dyDescent="0.3">
      <c r="A17" s="16" t="s">
        <v>108</v>
      </c>
      <c r="B17" s="43" t="s">
        <v>109</v>
      </c>
      <c r="C17" s="95">
        <v>1464.7</v>
      </c>
      <c r="D17" s="21">
        <v>1753.4</v>
      </c>
      <c r="E17" s="30">
        <v>1259.4000000000001</v>
      </c>
      <c r="F17" s="89">
        <v>1753.4</v>
      </c>
      <c r="G17" s="54">
        <f t="shared" si="6"/>
        <v>1.1971052092578685</v>
      </c>
      <c r="H17" s="71">
        <v>1951.8</v>
      </c>
      <c r="I17" s="30">
        <v>2162.6999999999998</v>
      </c>
      <c r="J17" s="69">
        <v>2244.4</v>
      </c>
      <c r="K17" s="61">
        <f t="shared" si="3"/>
        <v>1.1131515911942511</v>
      </c>
      <c r="L17" s="58">
        <f t="shared" si="5"/>
        <v>1.1080541039040885</v>
      </c>
      <c r="M17" s="62">
        <f t="shared" si="4"/>
        <v>1.0377768530078144</v>
      </c>
      <c r="O17" s="81"/>
    </row>
    <row r="18" spans="1:15" ht="37.5" x14ac:dyDescent="0.3">
      <c r="A18" s="17" t="s">
        <v>23</v>
      </c>
      <c r="B18" s="45" t="s">
        <v>37</v>
      </c>
      <c r="C18" s="50">
        <f>SUM(C19:C20)</f>
        <v>38314.199999999997</v>
      </c>
      <c r="D18" s="41">
        <f t="shared" ref="D18:E18" si="8">SUM(D19:D20)</f>
        <v>30644.5</v>
      </c>
      <c r="E18" s="29">
        <f t="shared" si="8"/>
        <v>7641.8</v>
      </c>
      <c r="F18" s="88">
        <f t="shared" ref="F18" si="9">SUM(F19:F20)</f>
        <v>30644.5</v>
      </c>
      <c r="G18" s="52">
        <f t="shared" si="6"/>
        <v>0.79982095411100851</v>
      </c>
      <c r="H18" s="70">
        <f>SUM(H19:H20)</f>
        <v>18400.5</v>
      </c>
      <c r="I18" s="29">
        <f>SUM(I19:I20)</f>
        <v>7980.6</v>
      </c>
      <c r="J18" s="68">
        <f t="shared" ref="J18" si="10">SUM(J19:J20)</f>
        <v>7980.6</v>
      </c>
      <c r="K18" s="59">
        <f t="shared" si="3"/>
        <v>0.60045032550702415</v>
      </c>
      <c r="L18" s="57">
        <f t="shared" si="5"/>
        <v>0.43371647509578548</v>
      </c>
      <c r="M18" s="60">
        <f t="shared" si="4"/>
        <v>1</v>
      </c>
      <c r="O18" s="81"/>
    </row>
    <row r="19" spans="1:15" ht="20.25" x14ac:dyDescent="0.3">
      <c r="A19" s="18" t="s">
        <v>24</v>
      </c>
      <c r="B19" s="46" t="s">
        <v>93</v>
      </c>
      <c r="C19" s="95">
        <v>8059.9</v>
      </c>
      <c r="D19" s="21">
        <v>10981.8</v>
      </c>
      <c r="E19" s="30">
        <v>7053</v>
      </c>
      <c r="F19" s="89">
        <v>10981.8</v>
      </c>
      <c r="G19" s="54">
        <f t="shared" si="6"/>
        <v>1.3625231082271492</v>
      </c>
      <c r="H19" s="71">
        <v>8786.7999999999993</v>
      </c>
      <c r="I19" s="30">
        <v>7559</v>
      </c>
      <c r="J19" s="69">
        <v>7559</v>
      </c>
      <c r="K19" s="61">
        <f t="shared" si="3"/>
        <v>0.80012384126463787</v>
      </c>
      <c r="L19" s="58">
        <f t="shared" si="5"/>
        <v>0.86026767423863071</v>
      </c>
      <c r="M19" s="62">
        <f t="shared" si="4"/>
        <v>1</v>
      </c>
      <c r="O19" s="81"/>
    </row>
    <row r="20" spans="1:15" ht="56.25" x14ac:dyDescent="0.3">
      <c r="A20" s="18" t="s">
        <v>92</v>
      </c>
      <c r="B20" s="46" t="s">
        <v>94</v>
      </c>
      <c r="C20" s="94">
        <v>30254.3</v>
      </c>
      <c r="D20" s="21">
        <v>19662.7</v>
      </c>
      <c r="E20" s="30">
        <v>588.79999999999995</v>
      </c>
      <c r="F20" s="89">
        <v>19662.7</v>
      </c>
      <c r="G20" s="53" t="s">
        <v>87</v>
      </c>
      <c r="H20" s="71">
        <v>9613.7000000000007</v>
      </c>
      <c r="I20" s="30">
        <v>421.6</v>
      </c>
      <c r="J20" s="69">
        <v>421.6</v>
      </c>
      <c r="K20" s="61">
        <f t="shared" si="3"/>
        <v>0.48893081824978263</v>
      </c>
      <c r="L20" s="58">
        <f t="shared" si="5"/>
        <v>4.385408323538284E-2</v>
      </c>
      <c r="M20" s="62">
        <f t="shared" si="4"/>
        <v>1</v>
      </c>
      <c r="O20" s="81"/>
    </row>
    <row r="21" spans="1:15" ht="20.25" x14ac:dyDescent="0.3">
      <c r="A21" s="17" t="s">
        <v>25</v>
      </c>
      <c r="B21" s="44" t="s">
        <v>31</v>
      </c>
      <c r="C21" s="50">
        <f t="shared" ref="C21:E21" si="11">SUM(C22:C27)</f>
        <v>243177.9</v>
      </c>
      <c r="D21" s="41">
        <f t="shared" si="11"/>
        <v>246363.2</v>
      </c>
      <c r="E21" s="31">
        <f t="shared" si="11"/>
        <v>173167.40000000002</v>
      </c>
      <c r="F21" s="88">
        <f t="shared" ref="F21" si="12">SUM(F22:F27)</f>
        <v>247252.30000000002</v>
      </c>
      <c r="G21" s="52">
        <f t="shared" si="6"/>
        <v>1.0167548120121115</v>
      </c>
      <c r="H21" s="70">
        <f>SUM(H22:H27)</f>
        <v>174113.5</v>
      </c>
      <c r="I21" s="29">
        <f>SUM(I22:I27)</f>
        <v>191495.59999999998</v>
      </c>
      <c r="J21" s="68">
        <f>SUM(J22:J27)</f>
        <v>185520.9</v>
      </c>
      <c r="K21" s="59">
        <f t="shared" si="3"/>
        <v>0.70419365158584968</v>
      </c>
      <c r="L21" s="57">
        <f t="shared" si="5"/>
        <v>1.0998320061339297</v>
      </c>
      <c r="M21" s="60">
        <f t="shared" si="4"/>
        <v>0.9687998053218978</v>
      </c>
      <c r="O21" s="81"/>
    </row>
    <row r="22" spans="1:15" ht="20.25" x14ac:dyDescent="0.3">
      <c r="A22" s="16" t="s">
        <v>26</v>
      </c>
      <c r="B22" s="46" t="s">
        <v>32</v>
      </c>
      <c r="C22" s="94">
        <v>0</v>
      </c>
      <c r="D22" s="21">
        <v>54385.3</v>
      </c>
      <c r="E22" s="30">
        <v>19985.2</v>
      </c>
      <c r="F22" s="89">
        <v>54385.3</v>
      </c>
      <c r="G22" s="53" t="s">
        <v>87</v>
      </c>
      <c r="H22" s="71">
        <v>0</v>
      </c>
      <c r="I22" s="30">
        <v>0</v>
      </c>
      <c r="J22" s="69">
        <v>0</v>
      </c>
      <c r="K22" s="61" t="s">
        <v>87</v>
      </c>
      <c r="L22" s="58" t="s">
        <v>87</v>
      </c>
      <c r="M22" s="62" t="s">
        <v>87</v>
      </c>
      <c r="O22" s="81"/>
    </row>
    <row r="23" spans="1:15" ht="20.25" x14ac:dyDescent="0.3">
      <c r="A23" s="16" t="s">
        <v>27</v>
      </c>
      <c r="B23" s="47" t="s">
        <v>36</v>
      </c>
      <c r="C23" s="94">
        <v>43357.1</v>
      </c>
      <c r="D23" s="21">
        <v>468.1</v>
      </c>
      <c r="E23" s="30">
        <v>0</v>
      </c>
      <c r="F23" s="89">
        <v>468.1</v>
      </c>
      <c r="G23" s="53">
        <f t="shared" si="6"/>
        <v>1.0796386289673434E-2</v>
      </c>
      <c r="H23" s="71">
        <v>43125.599999999999</v>
      </c>
      <c r="I23" s="30">
        <v>50563.9</v>
      </c>
      <c r="J23" s="69">
        <v>50589.2</v>
      </c>
      <c r="K23" s="61">
        <f t="shared" si="3"/>
        <v>92.129032258064512</v>
      </c>
      <c r="L23" s="58">
        <f t="shared" si="5"/>
        <v>1.172479919119966</v>
      </c>
      <c r="M23" s="62">
        <f t="shared" si="4"/>
        <v>1.0005003569740467</v>
      </c>
      <c r="O23" s="81"/>
    </row>
    <row r="24" spans="1:15" ht="20.25" x14ac:dyDescent="0.3">
      <c r="A24" s="16" t="s">
        <v>100</v>
      </c>
      <c r="B24" s="46" t="s">
        <v>105</v>
      </c>
      <c r="C24" s="95">
        <v>75</v>
      </c>
      <c r="D24" s="21">
        <v>0</v>
      </c>
      <c r="E24" s="30">
        <v>0</v>
      </c>
      <c r="F24" s="89">
        <v>0</v>
      </c>
      <c r="G24" s="54">
        <f t="shared" si="6"/>
        <v>0</v>
      </c>
      <c r="H24" s="71">
        <v>100</v>
      </c>
      <c r="I24" s="30">
        <v>100</v>
      </c>
      <c r="J24" s="69">
        <v>100</v>
      </c>
      <c r="K24" s="61" t="s">
        <v>87</v>
      </c>
      <c r="L24" s="58" t="s">
        <v>87</v>
      </c>
      <c r="M24" s="62" t="s">
        <v>87</v>
      </c>
      <c r="O24" s="81"/>
    </row>
    <row r="25" spans="1:15" ht="20.25" x14ac:dyDescent="0.3">
      <c r="A25" s="16" t="s">
        <v>28</v>
      </c>
      <c r="B25" s="46" t="s">
        <v>33</v>
      </c>
      <c r="C25" s="95">
        <v>30612.1</v>
      </c>
      <c r="D25" s="21">
        <v>36627</v>
      </c>
      <c r="E25" s="30">
        <v>27333.1</v>
      </c>
      <c r="F25" s="89">
        <f>36627+889.1</f>
        <v>37516.1</v>
      </c>
      <c r="G25" s="54">
        <f t="shared" si="6"/>
        <v>1.2255317341835419</v>
      </c>
      <c r="H25" s="71">
        <v>23880</v>
      </c>
      <c r="I25" s="30">
        <v>24780</v>
      </c>
      <c r="J25" s="69">
        <v>23780</v>
      </c>
      <c r="K25" s="61">
        <f t="shared" si="3"/>
        <v>0.6365267178624644</v>
      </c>
      <c r="L25" s="58">
        <f t="shared" si="5"/>
        <v>1.0376884422110553</v>
      </c>
      <c r="M25" s="62">
        <f t="shared" si="4"/>
        <v>0.95964487489911221</v>
      </c>
      <c r="O25" s="81"/>
    </row>
    <row r="26" spans="1:15" ht="20.25" x14ac:dyDescent="0.3">
      <c r="A26" s="16" t="s">
        <v>29</v>
      </c>
      <c r="B26" s="46" t="s">
        <v>34</v>
      </c>
      <c r="C26" s="95">
        <v>147572.1</v>
      </c>
      <c r="D26" s="21">
        <v>139527.20000000001</v>
      </c>
      <c r="E26" s="30">
        <v>120676.9</v>
      </c>
      <c r="F26" s="89">
        <v>139527.20000000001</v>
      </c>
      <c r="G26" s="54">
        <f t="shared" si="6"/>
        <v>0.94548495277901445</v>
      </c>
      <c r="H26" s="71">
        <v>95411.9</v>
      </c>
      <c r="I26" s="30">
        <v>104455.7</v>
      </c>
      <c r="J26" s="69">
        <v>104455.7</v>
      </c>
      <c r="K26" s="61">
        <f t="shared" si="3"/>
        <v>0.68382293918318426</v>
      </c>
      <c r="L26" s="58">
        <f t="shared" si="5"/>
        <v>1.0947869186128774</v>
      </c>
      <c r="M26" s="62">
        <f t="shared" si="4"/>
        <v>1</v>
      </c>
      <c r="O26" s="81"/>
    </row>
    <row r="27" spans="1:15" ht="37.5" x14ac:dyDescent="0.3">
      <c r="A27" s="16" t="s">
        <v>30</v>
      </c>
      <c r="B27" s="46" t="s">
        <v>35</v>
      </c>
      <c r="C27" s="95">
        <v>21561.599999999999</v>
      </c>
      <c r="D27" s="21">
        <v>15355.6</v>
      </c>
      <c r="E27" s="30">
        <v>5172.2</v>
      </c>
      <c r="F27" s="89">
        <v>15355.6</v>
      </c>
      <c r="G27" s="54">
        <f t="shared" si="6"/>
        <v>0.71217349361828441</v>
      </c>
      <c r="H27" s="71">
        <v>11596</v>
      </c>
      <c r="I27" s="30">
        <v>11596</v>
      </c>
      <c r="J27" s="69">
        <v>6596</v>
      </c>
      <c r="K27" s="61">
        <f t="shared" si="3"/>
        <v>0.75516423975618019</v>
      </c>
      <c r="L27" s="58">
        <f t="shared" si="5"/>
        <v>1</v>
      </c>
      <c r="M27" s="62">
        <f t="shared" si="4"/>
        <v>0.56881683339082445</v>
      </c>
      <c r="O27" s="81"/>
    </row>
    <row r="28" spans="1:15" ht="20.25" x14ac:dyDescent="0.3">
      <c r="A28" s="17" t="s">
        <v>38</v>
      </c>
      <c r="B28" s="45" t="s">
        <v>43</v>
      </c>
      <c r="C28" s="50">
        <f>SUM(C29:C32)</f>
        <v>203595.5</v>
      </c>
      <c r="D28" s="41">
        <f>SUM(D29:D32)</f>
        <v>781776.20000000007</v>
      </c>
      <c r="E28" s="29">
        <f t="shared" ref="E28" si="13">SUM(E29:E32)</f>
        <v>179280.9</v>
      </c>
      <c r="F28" s="88">
        <f>SUM(F29:F32)</f>
        <v>781776.20000000007</v>
      </c>
      <c r="G28" s="52">
        <f t="shared" si="6"/>
        <v>3.8398500949186012</v>
      </c>
      <c r="H28" s="70">
        <f>SUM(H29:H32)</f>
        <v>106435.1</v>
      </c>
      <c r="I28" s="29">
        <f>SUM(I29:I32)</f>
        <v>116090.4</v>
      </c>
      <c r="J28" s="68">
        <f t="shared" ref="J28" si="14">SUM(J29:J32)</f>
        <v>249270.90000000002</v>
      </c>
      <c r="K28" s="59">
        <f t="shared" si="3"/>
        <v>0.13614522928684705</v>
      </c>
      <c r="L28" s="57">
        <f t="shared" si="5"/>
        <v>1.0907153749092169</v>
      </c>
      <c r="M28" s="60">
        <f t="shared" si="4"/>
        <v>2.1472137230985511</v>
      </c>
      <c r="O28" s="81"/>
    </row>
    <row r="29" spans="1:15" ht="20.25" x14ac:dyDescent="0.3">
      <c r="A29" s="16" t="s">
        <v>39</v>
      </c>
      <c r="B29" s="46" t="s">
        <v>44</v>
      </c>
      <c r="C29" s="95">
        <v>1440.1</v>
      </c>
      <c r="D29" s="21">
        <v>1900.5</v>
      </c>
      <c r="E29" s="30">
        <v>1066.7</v>
      </c>
      <c r="F29" s="89">
        <v>1900.5</v>
      </c>
      <c r="G29" s="54">
        <f t="shared" si="6"/>
        <v>1.3197000208318868</v>
      </c>
      <c r="H29" s="71">
        <v>1000</v>
      </c>
      <c r="I29" s="30">
        <v>600</v>
      </c>
      <c r="J29" s="69">
        <v>600</v>
      </c>
      <c r="K29" s="61">
        <f t="shared" si="3"/>
        <v>0.52617732175743226</v>
      </c>
      <c r="L29" s="58">
        <f t="shared" si="5"/>
        <v>0.6</v>
      </c>
      <c r="M29" s="62">
        <f t="shared" si="4"/>
        <v>1</v>
      </c>
      <c r="O29" s="81"/>
    </row>
    <row r="30" spans="1:15" ht="20.25" x14ac:dyDescent="0.3">
      <c r="A30" s="16" t="s">
        <v>40</v>
      </c>
      <c r="B30" s="46" t="s">
        <v>45</v>
      </c>
      <c r="C30" s="95">
        <v>130358.3</v>
      </c>
      <c r="D30" s="21">
        <v>704985.4</v>
      </c>
      <c r="E30" s="30">
        <v>125444.3</v>
      </c>
      <c r="F30" s="89">
        <v>704985.4</v>
      </c>
      <c r="G30" s="54">
        <f t="shared" si="6"/>
        <v>5.408059172296662</v>
      </c>
      <c r="H30" s="71">
        <v>73092.100000000006</v>
      </c>
      <c r="I30" s="30">
        <v>85067.3</v>
      </c>
      <c r="J30" s="69">
        <v>223144.7</v>
      </c>
      <c r="K30" s="61">
        <f t="shared" si="3"/>
        <v>0.10367888469747033</v>
      </c>
      <c r="L30" s="58">
        <f t="shared" si="5"/>
        <v>1.1638371315094242</v>
      </c>
      <c r="M30" s="62">
        <f t="shared" si="4"/>
        <v>2.6231548432829066</v>
      </c>
      <c r="O30" s="81"/>
    </row>
    <row r="31" spans="1:15" ht="20.25" x14ac:dyDescent="0.3">
      <c r="A31" s="16" t="s">
        <v>41</v>
      </c>
      <c r="B31" s="46" t="s">
        <v>46</v>
      </c>
      <c r="C31" s="95">
        <v>62200.800000000003</v>
      </c>
      <c r="D31" s="21">
        <v>62354</v>
      </c>
      <c r="E31" s="30">
        <v>43438.8</v>
      </c>
      <c r="F31" s="89">
        <v>62354</v>
      </c>
      <c r="G31" s="54">
        <f t="shared" si="6"/>
        <v>1.0024629908296998</v>
      </c>
      <c r="H31" s="71">
        <v>22661</v>
      </c>
      <c r="I31" s="30">
        <v>20847.099999999999</v>
      </c>
      <c r="J31" s="69">
        <v>15950.2</v>
      </c>
      <c r="K31" s="61">
        <f t="shared" si="3"/>
        <v>0.3634249607082144</v>
      </c>
      <c r="L31" s="58">
        <f t="shared" si="5"/>
        <v>0.91995498874718673</v>
      </c>
      <c r="M31" s="62">
        <f t="shared" si="4"/>
        <v>0.76510401926407035</v>
      </c>
      <c r="O31" s="81"/>
    </row>
    <row r="32" spans="1:15" ht="37.5" x14ac:dyDescent="0.3">
      <c r="A32" s="16" t="s">
        <v>90</v>
      </c>
      <c r="B32" s="46" t="s">
        <v>91</v>
      </c>
      <c r="C32" s="94">
        <v>9596.2999999999993</v>
      </c>
      <c r="D32" s="21">
        <v>12536.3</v>
      </c>
      <c r="E32" s="30">
        <v>9331.1</v>
      </c>
      <c r="F32" s="89">
        <v>12536.3</v>
      </c>
      <c r="G32" s="53">
        <f t="shared" si="6"/>
        <v>1.3063680793639216</v>
      </c>
      <c r="H32" s="71">
        <v>9682</v>
      </c>
      <c r="I32" s="30">
        <v>9576</v>
      </c>
      <c r="J32" s="69">
        <v>9576</v>
      </c>
      <c r="K32" s="61">
        <f t="shared" si="3"/>
        <v>0.77231719087769124</v>
      </c>
      <c r="L32" s="58">
        <f t="shared" si="5"/>
        <v>0.98905184879157204</v>
      </c>
      <c r="M32" s="62">
        <f t="shared" si="4"/>
        <v>1</v>
      </c>
      <c r="O32" s="81"/>
    </row>
    <row r="33" spans="1:15" ht="20.25" x14ac:dyDescent="0.3">
      <c r="A33" s="17" t="s">
        <v>102</v>
      </c>
      <c r="B33" s="76"/>
      <c r="C33" s="50">
        <f>C34</f>
        <v>0</v>
      </c>
      <c r="D33" s="77">
        <f t="shared" ref="D33:F33" si="15">D34</f>
        <v>22190.1</v>
      </c>
      <c r="E33" s="29">
        <f t="shared" si="15"/>
        <v>6329.3</v>
      </c>
      <c r="F33" s="90">
        <f t="shared" si="15"/>
        <v>22190.1</v>
      </c>
      <c r="G33" s="52" t="e">
        <f>F33/C33</f>
        <v>#DIV/0!</v>
      </c>
      <c r="H33" s="50">
        <f t="shared" ref="H33" si="16">H34</f>
        <v>0</v>
      </c>
      <c r="I33" s="50">
        <f t="shared" ref="I33" si="17">I34</f>
        <v>0</v>
      </c>
      <c r="J33" s="50">
        <f t="shared" ref="J33" si="18">J34</f>
        <v>0</v>
      </c>
      <c r="K33" s="59">
        <f t="shared" ref="K33:K34" si="19">H33/F33</f>
        <v>0</v>
      </c>
      <c r="L33" s="57" t="e">
        <f t="shared" ref="L33:L34" si="20">I33/H33</f>
        <v>#DIV/0!</v>
      </c>
      <c r="M33" s="60" t="e">
        <f t="shared" ref="M33:M34" si="21">J33/I33</f>
        <v>#DIV/0!</v>
      </c>
      <c r="O33" s="81"/>
    </row>
    <row r="34" spans="1:15" ht="37.5" x14ac:dyDescent="0.3">
      <c r="A34" s="16" t="s">
        <v>103</v>
      </c>
      <c r="B34" s="46" t="s">
        <v>104</v>
      </c>
      <c r="C34" s="94">
        <v>0</v>
      </c>
      <c r="D34" s="21">
        <v>22190.1</v>
      </c>
      <c r="E34" s="30">
        <v>6329.3</v>
      </c>
      <c r="F34" s="89">
        <v>22190.1</v>
      </c>
      <c r="G34" s="53"/>
      <c r="H34" s="71">
        <v>0</v>
      </c>
      <c r="I34" s="30">
        <v>0</v>
      </c>
      <c r="J34" s="69">
        <v>0</v>
      </c>
      <c r="K34" s="61">
        <f t="shared" si="19"/>
        <v>0</v>
      </c>
      <c r="L34" s="58" t="e">
        <f t="shared" si="20"/>
        <v>#DIV/0!</v>
      </c>
      <c r="M34" s="62" t="e">
        <f t="shared" si="21"/>
        <v>#DIV/0!</v>
      </c>
      <c r="O34" s="81"/>
    </row>
    <row r="35" spans="1:15" ht="20.25" x14ac:dyDescent="0.3">
      <c r="A35" s="17" t="s">
        <v>42</v>
      </c>
      <c r="B35" s="45" t="s">
        <v>47</v>
      </c>
      <c r="C35" s="50">
        <f>SUM(C36:C40)</f>
        <v>734442.99999999988</v>
      </c>
      <c r="D35" s="41">
        <f>SUM(D36+D37+D38+D39+D40)</f>
        <v>872407.4</v>
      </c>
      <c r="E35" s="31">
        <f>SUM(E36:E40)</f>
        <v>665077.40000000014</v>
      </c>
      <c r="F35" s="88">
        <f>SUM(F36+F37+F38+F39+F40)</f>
        <v>874535.99999999988</v>
      </c>
      <c r="G35" s="52">
        <f t="shared" si="6"/>
        <v>1.190747273784351</v>
      </c>
      <c r="H35" s="70">
        <f>SUM(H36:H40)</f>
        <v>677283</v>
      </c>
      <c r="I35" s="29">
        <f>SUM(I36:I40)</f>
        <v>672089.9</v>
      </c>
      <c r="J35" s="68">
        <f>SUM(J36:J40)</f>
        <v>657338.4</v>
      </c>
      <c r="K35" s="59">
        <f t="shared" si="3"/>
        <v>0.77444839320508252</v>
      </c>
      <c r="L35" s="57">
        <f t="shared" si="5"/>
        <v>0.99233245187019314</v>
      </c>
      <c r="M35" s="60">
        <f t="shared" si="4"/>
        <v>0.97805129938718016</v>
      </c>
      <c r="O35" s="81"/>
    </row>
    <row r="36" spans="1:15" ht="20.25" x14ac:dyDescent="0.3">
      <c r="A36" s="16" t="s">
        <v>48</v>
      </c>
      <c r="B36" s="46" t="s">
        <v>53</v>
      </c>
      <c r="C36" s="95">
        <v>197251.5</v>
      </c>
      <c r="D36" s="21">
        <v>241254.39999999999</v>
      </c>
      <c r="E36" s="30">
        <v>171897.1</v>
      </c>
      <c r="F36" s="89">
        <f>241254.4+1497.4</f>
        <v>242751.8</v>
      </c>
      <c r="G36" s="54">
        <f t="shared" si="6"/>
        <v>1.2306715031317885</v>
      </c>
      <c r="H36" s="71">
        <v>195304</v>
      </c>
      <c r="I36" s="30">
        <v>188540.6</v>
      </c>
      <c r="J36" s="69">
        <v>188526</v>
      </c>
      <c r="K36" s="61">
        <f t="shared" si="3"/>
        <v>0.80454192306709982</v>
      </c>
      <c r="L36" s="58">
        <f t="shared" si="5"/>
        <v>0.96536988489739073</v>
      </c>
      <c r="M36" s="62">
        <f t="shared" si="4"/>
        <v>0.99992256309781546</v>
      </c>
      <c r="O36" s="81"/>
    </row>
    <row r="37" spans="1:15" ht="20.25" x14ac:dyDescent="0.3">
      <c r="A37" s="16" t="s">
        <v>49</v>
      </c>
      <c r="B37" s="46" t="s">
        <v>54</v>
      </c>
      <c r="C37" s="95">
        <v>417187.7</v>
      </c>
      <c r="D37" s="21">
        <v>487434.4</v>
      </c>
      <c r="E37" s="30">
        <v>381004.2</v>
      </c>
      <c r="F37" s="89">
        <v>487434.4</v>
      </c>
      <c r="G37" s="54">
        <f t="shared" si="6"/>
        <v>1.1683815222740268</v>
      </c>
      <c r="H37" s="71">
        <v>377893.6</v>
      </c>
      <c r="I37" s="30">
        <v>382596.1</v>
      </c>
      <c r="J37" s="69">
        <v>367854.2</v>
      </c>
      <c r="K37" s="61">
        <f t="shared" si="3"/>
        <v>0.77527068257800424</v>
      </c>
      <c r="L37" s="58">
        <f t="shared" si="5"/>
        <v>1.0124439789401039</v>
      </c>
      <c r="M37" s="62">
        <f t="shared" si="4"/>
        <v>0.96146876562515937</v>
      </c>
      <c r="O37" s="81"/>
    </row>
    <row r="38" spans="1:15" ht="20.25" x14ac:dyDescent="0.3">
      <c r="A38" s="16" t="s">
        <v>50</v>
      </c>
      <c r="B38" s="46" t="s">
        <v>55</v>
      </c>
      <c r="C38" s="95">
        <v>85688.9</v>
      </c>
      <c r="D38" s="21">
        <v>102958.1</v>
      </c>
      <c r="E38" s="30">
        <v>80069.3</v>
      </c>
      <c r="F38" s="89">
        <v>102958.1</v>
      </c>
      <c r="G38" s="54">
        <f t="shared" si="6"/>
        <v>1.2015336875604661</v>
      </c>
      <c r="H38" s="71">
        <v>73287</v>
      </c>
      <c r="I38" s="30">
        <v>70720</v>
      </c>
      <c r="J38" s="69">
        <v>70700</v>
      </c>
      <c r="K38" s="61">
        <f t="shared" si="3"/>
        <v>0.71181383494839157</v>
      </c>
      <c r="L38" s="58">
        <f t="shared" si="5"/>
        <v>0.96497332405474368</v>
      </c>
      <c r="M38" s="62">
        <f t="shared" si="4"/>
        <v>0.99971719457013575</v>
      </c>
      <c r="O38" s="81"/>
    </row>
    <row r="39" spans="1:15" ht="20.25" x14ac:dyDescent="0.3">
      <c r="A39" s="16" t="s">
        <v>51</v>
      </c>
      <c r="B39" s="48" t="s">
        <v>56</v>
      </c>
      <c r="C39" s="95">
        <v>402.2</v>
      </c>
      <c r="D39" s="21">
        <v>601.5</v>
      </c>
      <c r="E39" s="30">
        <v>601.5</v>
      </c>
      <c r="F39" s="89">
        <v>601.5</v>
      </c>
      <c r="G39" s="54">
        <f t="shared" si="6"/>
        <v>1.4955246146195922</v>
      </c>
      <c r="H39" s="71">
        <v>358.3</v>
      </c>
      <c r="I39" s="30">
        <v>358.3</v>
      </c>
      <c r="J39" s="69">
        <v>358.3</v>
      </c>
      <c r="K39" s="61">
        <f t="shared" si="3"/>
        <v>0.59567747298420615</v>
      </c>
      <c r="L39" s="58">
        <f t="shared" si="5"/>
        <v>1</v>
      </c>
      <c r="M39" s="62">
        <f t="shared" si="4"/>
        <v>1</v>
      </c>
      <c r="O39" s="81"/>
    </row>
    <row r="40" spans="1:15" ht="20.25" x14ac:dyDescent="0.3">
      <c r="A40" s="16" t="s">
        <v>52</v>
      </c>
      <c r="B40" s="46" t="s">
        <v>57</v>
      </c>
      <c r="C40" s="95">
        <v>33912.699999999997</v>
      </c>
      <c r="D40" s="21">
        <v>40159</v>
      </c>
      <c r="E40" s="30">
        <v>31505.3</v>
      </c>
      <c r="F40" s="89">
        <f>40159+631.2</f>
        <v>40790.199999999997</v>
      </c>
      <c r="G40" s="54">
        <f t="shared" si="6"/>
        <v>1.202800130924403</v>
      </c>
      <c r="H40" s="71">
        <v>30440.1</v>
      </c>
      <c r="I40" s="30">
        <v>29874.9</v>
      </c>
      <c r="J40" s="69">
        <v>29899.9</v>
      </c>
      <c r="K40" s="61">
        <f t="shared" si="3"/>
        <v>0.74626013110992351</v>
      </c>
      <c r="L40" s="58">
        <f t="shared" si="5"/>
        <v>0.98143238688440582</v>
      </c>
      <c r="M40" s="62">
        <f t="shared" si="4"/>
        <v>1.0008368228847628</v>
      </c>
      <c r="O40" s="81"/>
    </row>
    <row r="41" spans="1:15" ht="20.25" x14ac:dyDescent="0.3">
      <c r="A41" s="19" t="s">
        <v>58</v>
      </c>
      <c r="B41" s="45" t="s">
        <v>59</v>
      </c>
      <c r="C41" s="50">
        <f>SUM(C42:C43)</f>
        <v>186892.09999999998</v>
      </c>
      <c r="D41" s="41">
        <f t="shared" ref="D41:E41" si="22">SUM(D42:D43)</f>
        <v>194647.8</v>
      </c>
      <c r="E41" s="29">
        <f t="shared" si="22"/>
        <v>153272.29999999999</v>
      </c>
      <c r="F41" s="88">
        <f t="shared" ref="F41" si="23">SUM(F42:F43)</f>
        <v>196993.2</v>
      </c>
      <c r="G41" s="52">
        <f t="shared" si="6"/>
        <v>1.0540477633886078</v>
      </c>
      <c r="H41" s="70">
        <f>SUM(H42:H43)</f>
        <v>146324.6</v>
      </c>
      <c r="I41" s="29">
        <f>SUM(I42:I43)</f>
        <v>138614.40000000002</v>
      </c>
      <c r="J41" s="68">
        <f>SUM(J42:J43)</f>
        <v>137614.40000000002</v>
      </c>
      <c r="K41" s="59">
        <f t="shared" si="3"/>
        <v>0.74279010646052757</v>
      </c>
      <c r="L41" s="57">
        <f t="shared" si="5"/>
        <v>0.94730756140799299</v>
      </c>
      <c r="M41" s="60">
        <f t="shared" si="4"/>
        <v>0.99278574231825845</v>
      </c>
      <c r="O41" s="81"/>
    </row>
    <row r="42" spans="1:15" ht="20.25" x14ac:dyDescent="0.3">
      <c r="A42" s="16" t="s">
        <v>60</v>
      </c>
      <c r="B42" s="46" t="s">
        <v>62</v>
      </c>
      <c r="C42" s="95">
        <v>143561.9</v>
      </c>
      <c r="D42" s="21">
        <v>143173.6</v>
      </c>
      <c r="E42" s="30">
        <v>112514.9</v>
      </c>
      <c r="F42" s="89">
        <v>143173.6</v>
      </c>
      <c r="G42" s="54">
        <f t="shared" si="6"/>
        <v>0.99729524337585396</v>
      </c>
      <c r="H42" s="71">
        <v>106598.6</v>
      </c>
      <c r="I42" s="30">
        <v>100095.6</v>
      </c>
      <c r="J42" s="69">
        <v>99095.6</v>
      </c>
      <c r="K42" s="61">
        <f t="shared" si="3"/>
        <v>0.74454089301379589</v>
      </c>
      <c r="L42" s="58">
        <f t="shared" si="5"/>
        <v>0.93899544646927824</v>
      </c>
      <c r="M42" s="62">
        <f t="shared" si="4"/>
        <v>0.99000955086936893</v>
      </c>
      <c r="O42" s="81"/>
    </row>
    <row r="43" spans="1:15" ht="26.25" customHeight="1" x14ac:dyDescent="0.3">
      <c r="A43" s="16" t="s">
        <v>61</v>
      </c>
      <c r="B43" s="46" t="s">
        <v>63</v>
      </c>
      <c r="C43" s="95">
        <v>43330.2</v>
      </c>
      <c r="D43" s="21">
        <v>51474.2</v>
      </c>
      <c r="E43" s="30">
        <v>40757.4</v>
      </c>
      <c r="F43" s="89">
        <f>51474.2+2345.4</f>
        <v>53819.6</v>
      </c>
      <c r="G43" s="54">
        <f t="shared" si="6"/>
        <v>1.242080581211257</v>
      </c>
      <c r="H43" s="71">
        <v>39726</v>
      </c>
      <c r="I43" s="30">
        <v>38518.800000000003</v>
      </c>
      <c r="J43" s="69">
        <v>38518.800000000003</v>
      </c>
      <c r="K43" s="61">
        <f t="shared" si="3"/>
        <v>0.73813257623616679</v>
      </c>
      <c r="L43" s="58">
        <f t="shared" si="5"/>
        <v>0.96961184111161458</v>
      </c>
      <c r="M43" s="62">
        <f t="shared" si="4"/>
        <v>1</v>
      </c>
      <c r="O43" s="81"/>
    </row>
    <row r="44" spans="1:15" ht="20.25" x14ac:dyDescent="0.3">
      <c r="A44" s="19" t="s">
        <v>64</v>
      </c>
      <c r="B44" s="45" t="s">
        <v>65</v>
      </c>
      <c r="C44" s="50">
        <f t="shared" ref="C44:E44" si="24">SUM(C45:C49)</f>
        <v>265956.7</v>
      </c>
      <c r="D44" s="41">
        <f t="shared" si="24"/>
        <v>297258.2</v>
      </c>
      <c r="E44" s="31">
        <f t="shared" si="24"/>
        <v>238606.60000000003</v>
      </c>
      <c r="F44" s="88">
        <f t="shared" ref="F44" si="25">SUM(F45:F49)</f>
        <v>297258.2</v>
      </c>
      <c r="G44" s="52">
        <f t="shared" si="6"/>
        <v>1.1176939704846691</v>
      </c>
      <c r="H44" s="70">
        <f>SUM(H45:H49)</f>
        <v>262156.09999999998</v>
      </c>
      <c r="I44" s="29">
        <f>SUM(I45:I49)</f>
        <v>263945.2</v>
      </c>
      <c r="J44" s="68">
        <f>SUM(J45:J49)</f>
        <v>258866.49999999997</v>
      </c>
      <c r="K44" s="59">
        <f t="shared" si="3"/>
        <v>0.8819137705873209</v>
      </c>
      <c r="L44" s="57">
        <f t="shared" si="5"/>
        <v>1.0068245598710084</v>
      </c>
      <c r="M44" s="60">
        <f t="shared" si="4"/>
        <v>0.98075850593229186</v>
      </c>
      <c r="O44" s="81"/>
    </row>
    <row r="45" spans="1:15" ht="20.25" x14ac:dyDescent="0.3">
      <c r="A45" s="20" t="s">
        <v>66</v>
      </c>
      <c r="B45" s="46" t="s">
        <v>67</v>
      </c>
      <c r="C45" s="95">
        <v>6922.7</v>
      </c>
      <c r="D45" s="21">
        <v>8589.6</v>
      </c>
      <c r="E45" s="30">
        <v>7125.1</v>
      </c>
      <c r="F45" s="89">
        <v>8589.6</v>
      </c>
      <c r="G45" s="54">
        <f t="shared" si="6"/>
        <v>1.2407875539890505</v>
      </c>
      <c r="H45" s="71">
        <v>5000</v>
      </c>
      <c r="I45" s="30">
        <v>5000</v>
      </c>
      <c r="J45" s="69">
        <v>5000</v>
      </c>
      <c r="K45" s="61">
        <f t="shared" si="3"/>
        <v>0.58209928285368351</v>
      </c>
      <c r="L45" s="58">
        <f t="shared" si="5"/>
        <v>1</v>
      </c>
      <c r="M45" s="62">
        <f t="shared" si="4"/>
        <v>1</v>
      </c>
      <c r="O45" s="81"/>
    </row>
    <row r="46" spans="1:15" ht="20.25" x14ac:dyDescent="0.3">
      <c r="A46" s="20" t="s">
        <v>68</v>
      </c>
      <c r="B46" s="46" t="s">
        <v>69</v>
      </c>
      <c r="C46" s="95">
        <v>135961.60000000001</v>
      </c>
      <c r="D46" s="21">
        <v>127994.4</v>
      </c>
      <c r="E46" s="30">
        <v>99873.1</v>
      </c>
      <c r="F46" s="89">
        <v>127994.4</v>
      </c>
      <c r="G46" s="54">
        <f t="shared" si="6"/>
        <v>0.94140110148747869</v>
      </c>
      <c r="H46" s="71">
        <v>113179.2</v>
      </c>
      <c r="I46" s="30">
        <v>113179.2</v>
      </c>
      <c r="J46" s="69">
        <v>113179.2</v>
      </c>
      <c r="K46" s="61">
        <f t="shared" si="3"/>
        <v>0.88425118598938701</v>
      </c>
      <c r="L46" s="58">
        <f t="shared" si="5"/>
        <v>1</v>
      </c>
      <c r="M46" s="62">
        <f t="shared" si="4"/>
        <v>1</v>
      </c>
      <c r="O46" s="81"/>
    </row>
    <row r="47" spans="1:15" ht="20.25" x14ac:dyDescent="0.3">
      <c r="A47" s="20" t="s">
        <v>70</v>
      </c>
      <c r="B47" s="46" t="s">
        <v>71</v>
      </c>
      <c r="C47" s="95">
        <v>9825.9</v>
      </c>
      <c r="D47" s="21">
        <v>1778.2</v>
      </c>
      <c r="E47" s="30">
        <v>1273.3</v>
      </c>
      <c r="F47" s="89">
        <v>1778.2</v>
      </c>
      <c r="G47" s="54">
        <f t="shared" si="6"/>
        <v>0.18097069988499781</v>
      </c>
      <c r="H47" s="71">
        <v>4278.7</v>
      </c>
      <c r="I47" s="30">
        <v>3965.5</v>
      </c>
      <c r="J47" s="69">
        <v>3965.5</v>
      </c>
      <c r="K47" s="61">
        <f t="shared" si="3"/>
        <v>2.4061972781464402</v>
      </c>
      <c r="L47" s="58">
        <f t="shared" si="5"/>
        <v>0.92680019632131261</v>
      </c>
      <c r="M47" s="62">
        <f t="shared" si="4"/>
        <v>1</v>
      </c>
      <c r="O47" s="81"/>
    </row>
    <row r="48" spans="1:15" ht="20.25" x14ac:dyDescent="0.3">
      <c r="A48" s="20" t="s">
        <v>72</v>
      </c>
      <c r="B48" s="46" t="s">
        <v>73</v>
      </c>
      <c r="C48" s="95">
        <v>88434.7</v>
      </c>
      <c r="D48" s="21">
        <v>122033.9</v>
      </c>
      <c r="E48" s="30">
        <v>99546.9</v>
      </c>
      <c r="F48" s="89">
        <v>122033.9</v>
      </c>
      <c r="G48" s="54">
        <f t="shared" si="6"/>
        <v>1.3799323116378526</v>
      </c>
      <c r="H48" s="71">
        <v>113737.2</v>
      </c>
      <c r="I48" s="30">
        <v>118873.60000000001</v>
      </c>
      <c r="J48" s="69">
        <v>113794.9</v>
      </c>
      <c r="K48" s="61">
        <f t="shared" si="3"/>
        <v>0.93201315372203952</v>
      </c>
      <c r="L48" s="58">
        <f t="shared" si="5"/>
        <v>1.0451602466035739</v>
      </c>
      <c r="M48" s="62">
        <f t="shared" si="4"/>
        <v>0.95727646845052217</v>
      </c>
      <c r="O48" s="81"/>
    </row>
    <row r="49" spans="1:15" ht="24" customHeight="1" x14ac:dyDescent="0.3">
      <c r="A49" s="20" t="s">
        <v>74</v>
      </c>
      <c r="B49" s="46" t="s">
        <v>75</v>
      </c>
      <c r="C49" s="95">
        <v>24811.8</v>
      </c>
      <c r="D49" s="21">
        <v>36862.1</v>
      </c>
      <c r="E49" s="30">
        <v>30788.2</v>
      </c>
      <c r="F49" s="89">
        <v>36862.1</v>
      </c>
      <c r="G49" s="54">
        <f t="shared" si="6"/>
        <v>1.4856681095285307</v>
      </c>
      <c r="H49" s="71">
        <v>25961</v>
      </c>
      <c r="I49" s="30">
        <v>22926.9</v>
      </c>
      <c r="J49" s="69">
        <v>22926.9</v>
      </c>
      <c r="K49" s="61">
        <f t="shared" si="3"/>
        <v>0.70427349499892844</v>
      </c>
      <c r="L49" s="58">
        <f t="shared" si="5"/>
        <v>0.8831285389622896</v>
      </c>
      <c r="M49" s="62">
        <f t="shared" si="4"/>
        <v>1</v>
      </c>
      <c r="O49" s="81"/>
    </row>
    <row r="50" spans="1:15" ht="20.25" x14ac:dyDescent="0.3">
      <c r="A50" s="19" t="s">
        <v>76</v>
      </c>
      <c r="B50" s="45" t="s">
        <v>77</v>
      </c>
      <c r="C50" s="50">
        <f>SUM(C51+C52+C53)</f>
        <v>10257.799999999999</v>
      </c>
      <c r="D50" s="41">
        <f>SUM(D51+D52+D53)</f>
        <v>7789.1</v>
      </c>
      <c r="E50" s="29">
        <f t="shared" ref="E50" si="26">SUM(E51+E52+E53)</f>
        <v>7464.4000000000005</v>
      </c>
      <c r="F50" s="88">
        <f>SUM(F51+F52+F53)</f>
        <v>7789.1</v>
      </c>
      <c r="G50" s="52">
        <f t="shared" si="6"/>
        <v>0.75933436019419376</v>
      </c>
      <c r="H50" s="70">
        <f>SUM(H51+H52+H53)</f>
        <v>4260.8999999999996</v>
      </c>
      <c r="I50" s="29">
        <f>SUM(I51+I52+I53)</f>
        <v>1505</v>
      </c>
      <c r="J50" s="68">
        <f t="shared" ref="J50" si="27">SUM(J51+J52+J53)</f>
        <v>1535</v>
      </c>
      <c r="K50" s="59">
        <f t="shared" si="3"/>
        <v>0.54703367526415114</v>
      </c>
      <c r="L50" s="57">
        <f t="shared" si="5"/>
        <v>0.35321176277312311</v>
      </c>
      <c r="M50" s="60">
        <f t="shared" si="4"/>
        <v>1.0199335548172757</v>
      </c>
      <c r="O50" s="81"/>
    </row>
    <row r="51" spans="1:15" ht="20.25" x14ac:dyDescent="0.3">
      <c r="A51" s="20" t="s">
        <v>78</v>
      </c>
      <c r="B51" s="46" t="s">
        <v>79</v>
      </c>
      <c r="C51" s="95">
        <v>1029.4000000000001</v>
      </c>
      <c r="D51" s="21">
        <v>1528</v>
      </c>
      <c r="E51" s="33">
        <v>1224.3</v>
      </c>
      <c r="F51" s="89">
        <v>1528</v>
      </c>
      <c r="G51" s="54">
        <f t="shared" si="6"/>
        <v>1.4843598212550999</v>
      </c>
      <c r="H51" s="71">
        <v>1395</v>
      </c>
      <c r="I51" s="30">
        <v>1345</v>
      </c>
      <c r="J51" s="69">
        <v>1345</v>
      </c>
      <c r="K51" s="61">
        <f t="shared" si="3"/>
        <v>0.9129581151832461</v>
      </c>
      <c r="L51" s="58">
        <f t="shared" si="5"/>
        <v>0.96415770609318996</v>
      </c>
      <c r="M51" s="62">
        <f t="shared" si="4"/>
        <v>1</v>
      </c>
      <c r="O51" s="81"/>
    </row>
    <row r="52" spans="1:15" ht="20.25" x14ac:dyDescent="0.3">
      <c r="A52" s="20" t="s">
        <v>88</v>
      </c>
      <c r="B52" s="46" t="s">
        <v>89</v>
      </c>
      <c r="C52" s="94">
        <v>9228.4</v>
      </c>
      <c r="D52" s="21">
        <v>6261.1</v>
      </c>
      <c r="E52" s="33">
        <v>6240.1</v>
      </c>
      <c r="F52" s="89">
        <v>6261.1</v>
      </c>
      <c r="G52" s="53">
        <f t="shared" si="6"/>
        <v>0.67845997139265757</v>
      </c>
      <c r="H52" s="71">
        <v>2865.9</v>
      </c>
      <c r="I52" s="30">
        <v>160</v>
      </c>
      <c r="J52" s="69">
        <v>190</v>
      </c>
      <c r="K52" s="61">
        <f t="shared" si="3"/>
        <v>0.45773106962035426</v>
      </c>
      <c r="L52" s="58">
        <f t="shared" si="5"/>
        <v>5.5828884469102197E-2</v>
      </c>
      <c r="M52" s="62">
        <f t="shared" si="4"/>
        <v>1.1875</v>
      </c>
      <c r="O52" s="81"/>
    </row>
    <row r="53" spans="1:15" ht="20.25" hidden="1" x14ac:dyDescent="0.3">
      <c r="A53" s="20" t="s">
        <v>80</v>
      </c>
      <c r="B53" s="46" t="s">
        <v>81</v>
      </c>
      <c r="C53" s="94">
        <v>0</v>
      </c>
      <c r="D53" s="21">
        <v>0</v>
      </c>
      <c r="E53" s="33">
        <v>0</v>
      </c>
      <c r="F53" s="89">
        <v>0</v>
      </c>
      <c r="G53" s="53" t="e">
        <f t="shared" si="6"/>
        <v>#DIV/0!</v>
      </c>
      <c r="H53" s="71">
        <v>0</v>
      </c>
      <c r="I53" s="30">
        <v>0</v>
      </c>
      <c r="J53" s="69">
        <v>0</v>
      </c>
      <c r="K53" s="61" t="e">
        <f t="shared" si="3"/>
        <v>#DIV/0!</v>
      </c>
      <c r="L53" s="58" t="e">
        <f t="shared" si="5"/>
        <v>#DIV/0!</v>
      </c>
      <c r="M53" s="62" t="e">
        <f t="shared" si="4"/>
        <v>#DIV/0!</v>
      </c>
      <c r="O53" s="81"/>
    </row>
    <row r="54" spans="1:15" ht="20.25" x14ac:dyDescent="0.3">
      <c r="A54" s="19" t="s">
        <v>82</v>
      </c>
      <c r="B54" s="45" t="s">
        <v>83</v>
      </c>
      <c r="C54" s="50">
        <f t="shared" ref="C54:F54" si="28">SUM(C55:C55)</f>
        <v>3901.4</v>
      </c>
      <c r="D54" s="41">
        <f t="shared" si="28"/>
        <v>4488.2</v>
      </c>
      <c r="E54" s="29">
        <f t="shared" si="28"/>
        <v>3908.5</v>
      </c>
      <c r="F54" s="88">
        <f t="shared" si="28"/>
        <v>4488.2</v>
      </c>
      <c r="G54" s="52">
        <f t="shared" si="6"/>
        <v>1.1504075460091248</v>
      </c>
      <c r="H54" s="70">
        <f>SUM(H55:H55)</f>
        <v>3800</v>
      </c>
      <c r="I54" s="29">
        <f>SUM(I55:I55)</f>
        <v>3700</v>
      </c>
      <c r="J54" s="68">
        <f>SUM(J55:J55)</f>
        <v>3700</v>
      </c>
      <c r="K54" s="59">
        <f t="shared" si="3"/>
        <v>0.84666458713961057</v>
      </c>
      <c r="L54" s="57">
        <f t="shared" si="5"/>
        <v>0.97368421052631582</v>
      </c>
      <c r="M54" s="60">
        <f t="shared" si="4"/>
        <v>1</v>
      </c>
      <c r="O54" s="81"/>
    </row>
    <row r="55" spans="1:15" ht="20.25" x14ac:dyDescent="0.3">
      <c r="A55" s="20" t="s">
        <v>84</v>
      </c>
      <c r="B55" s="46" t="s">
        <v>85</v>
      </c>
      <c r="C55" s="95">
        <v>3901.4</v>
      </c>
      <c r="D55" s="21">
        <v>4488.2</v>
      </c>
      <c r="E55" s="30">
        <v>3908.5</v>
      </c>
      <c r="F55" s="89">
        <v>4488.2</v>
      </c>
      <c r="G55" s="54">
        <f t="shared" si="6"/>
        <v>1.1504075460091248</v>
      </c>
      <c r="H55" s="71">
        <v>3800</v>
      </c>
      <c r="I55" s="30">
        <v>3700</v>
      </c>
      <c r="J55" s="69">
        <v>3700</v>
      </c>
      <c r="K55" s="61">
        <f t="shared" si="3"/>
        <v>0.84666458713961057</v>
      </c>
      <c r="L55" s="58">
        <f t="shared" si="5"/>
        <v>0.97368421052631582</v>
      </c>
      <c r="M55" s="62">
        <f t="shared" si="4"/>
        <v>1</v>
      </c>
      <c r="O55" s="81"/>
    </row>
    <row r="56" spans="1:15" ht="21" thickBot="1" x14ac:dyDescent="0.35">
      <c r="A56" s="18"/>
      <c r="B56" s="49" t="s">
        <v>1</v>
      </c>
      <c r="C56" s="96">
        <v>0</v>
      </c>
      <c r="D56" s="22">
        <v>0</v>
      </c>
      <c r="E56" s="7">
        <v>0</v>
      </c>
      <c r="F56" s="91">
        <v>0</v>
      </c>
      <c r="G56" s="55" t="s">
        <v>87</v>
      </c>
      <c r="H56" s="73"/>
      <c r="I56" s="74">
        <v>17499.999999999767</v>
      </c>
      <c r="J56" s="75">
        <v>34699.999999999767</v>
      </c>
      <c r="K56" s="63" t="s">
        <v>87</v>
      </c>
      <c r="L56" s="64" t="s">
        <v>87</v>
      </c>
      <c r="M56" s="65">
        <f>J56/I56</f>
        <v>1.982857142857156</v>
      </c>
      <c r="O56" s="81"/>
    </row>
    <row r="57" spans="1:15" s="9" customFormat="1" ht="27" customHeight="1" thickBot="1" x14ac:dyDescent="0.35">
      <c r="A57" s="104" t="s">
        <v>97</v>
      </c>
      <c r="B57" s="105"/>
      <c r="C57" s="67">
        <f>C7+C16+C18+C21+C28+C33+C35+C41+C44+C50+C54+C56</f>
        <v>1817125.0999999996</v>
      </c>
      <c r="D57" s="67">
        <f t="shared" ref="D57:E57" si="29">D7+D16+D18+D21+D28+D33+D35+D41+D44+D50+D54+D56</f>
        <v>2680901.8000000003</v>
      </c>
      <c r="E57" s="67">
        <f t="shared" si="29"/>
        <v>1617650.2000000004</v>
      </c>
      <c r="F57" s="92">
        <f t="shared" ref="F57" si="30">F7+F16+F18+F21+F28+F33+F35+F41+F44+F50+F54+F56</f>
        <v>2686276.3000000007</v>
      </c>
      <c r="G57" s="66">
        <f>F57/C57</f>
        <v>1.4783111520500165</v>
      </c>
      <c r="H57" s="67">
        <f t="shared" ref="H57:J57" si="31">H7+H16+H18+H21+H28+H33+H35+H41+H44+H50+H54+H56</f>
        <v>1504065.1</v>
      </c>
      <c r="I57" s="67">
        <f t="shared" si="31"/>
        <v>1523475.4</v>
      </c>
      <c r="J57" s="67">
        <f t="shared" si="31"/>
        <v>1645025.5999999999</v>
      </c>
      <c r="K57" s="23">
        <f>H57/F57</f>
        <v>0.55990707285024988</v>
      </c>
      <c r="L57" s="14">
        <f>I57/H57</f>
        <v>1.0129052259772531</v>
      </c>
      <c r="M57" s="15">
        <f>J57/I57</f>
        <v>1.07978481306623</v>
      </c>
      <c r="O57" s="81"/>
    </row>
    <row r="58" spans="1:15" s="9" customFormat="1" ht="27" customHeight="1" x14ac:dyDescent="0.3">
      <c r="A58" s="24"/>
      <c r="B58" s="24"/>
      <c r="C58" s="82"/>
      <c r="D58" s="25"/>
      <c r="E58" s="25"/>
      <c r="F58" s="25"/>
      <c r="G58" s="25"/>
      <c r="H58" s="25"/>
      <c r="I58" s="25"/>
      <c r="J58" s="25"/>
      <c r="K58" s="26"/>
      <c r="L58" s="26"/>
      <c r="M58" s="26"/>
    </row>
    <row r="59" spans="1:15" ht="20.25" x14ac:dyDescent="0.3">
      <c r="A59" s="34" t="s">
        <v>95</v>
      </c>
      <c r="B59" s="4"/>
      <c r="C59" s="83"/>
      <c r="D59" s="5"/>
      <c r="E59" s="11"/>
      <c r="F59" s="11"/>
      <c r="H59" s="6"/>
      <c r="I59" s="6"/>
      <c r="K59" s="6"/>
    </row>
    <row r="60" spans="1:15" ht="15.75" customHeight="1" x14ac:dyDescent="0.3">
      <c r="A60" s="3"/>
      <c r="B60" s="97"/>
      <c r="C60" s="98"/>
      <c r="D60" s="98"/>
      <c r="E60" s="98"/>
      <c r="F60" s="98"/>
      <c r="G60" s="98"/>
      <c r="H60" s="98"/>
      <c r="I60" s="98"/>
      <c r="J60" s="98"/>
    </row>
    <row r="61" spans="1:15" ht="23.25" customHeight="1" x14ac:dyDescent="0.3">
      <c r="F61" s="13"/>
    </row>
    <row r="62" spans="1:15" x14ac:dyDescent="0.3">
      <c r="C62" s="85"/>
      <c r="D62" s="10"/>
      <c r="E62" s="10"/>
      <c r="F62" s="12"/>
      <c r="G62" s="10"/>
      <c r="H62" s="10"/>
      <c r="I62" s="10"/>
      <c r="J62" s="10"/>
    </row>
    <row r="63" spans="1:15" x14ac:dyDescent="0.3">
      <c r="C63" s="85"/>
      <c r="D63" s="10"/>
      <c r="E63" s="10"/>
      <c r="F63" s="12"/>
      <c r="G63" s="10"/>
      <c r="H63" s="10"/>
      <c r="I63" s="10"/>
      <c r="J63" s="10"/>
    </row>
    <row r="64" spans="1:15" x14ac:dyDescent="0.3">
      <c r="C64" s="85"/>
      <c r="D64" s="10"/>
      <c r="E64" s="10"/>
      <c r="F64" s="12"/>
      <c r="G64" s="10"/>
      <c r="H64" s="10"/>
      <c r="I64" s="10"/>
      <c r="J64" s="10"/>
      <c r="K64" s="10"/>
      <c r="L64" s="10"/>
      <c r="M64" s="10"/>
    </row>
    <row r="65" spans="6:6" x14ac:dyDescent="0.3">
      <c r="F65" s="13"/>
    </row>
    <row r="67" spans="6:6" x14ac:dyDescent="0.3">
      <c r="F67" s="13"/>
    </row>
  </sheetData>
  <mergeCells count="12">
    <mergeCell ref="A1:M1"/>
    <mergeCell ref="A2:M2"/>
    <mergeCell ref="C4:C5"/>
    <mergeCell ref="B4:B5"/>
    <mergeCell ref="D4:F4"/>
    <mergeCell ref="A3:G3"/>
    <mergeCell ref="B60:J60"/>
    <mergeCell ref="A4:A5"/>
    <mergeCell ref="G4:G5"/>
    <mergeCell ref="K4:M4"/>
    <mergeCell ref="A57:B57"/>
    <mergeCell ref="H4:J4"/>
  </mergeCells>
  <phoneticPr fontId="0" type="noConversion"/>
  <pageMargins left="0.39370078740157483" right="0.39370078740157483" top="1.1811023622047245" bottom="0.59055118110236227" header="0.51181102362204722" footer="0.51181102362204722"/>
  <pageSetup paperSize="9" scale="5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тома</dc:creator>
  <cp:lastModifiedBy>ASFR</cp:lastModifiedBy>
  <cp:lastPrinted>2024-11-14T01:36:52Z</cp:lastPrinted>
  <dcterms:created xsi:type="dcterms:W3CDTF">2008-10-28T02:59:17Z</dcterms:created>
  <dcterms:modified xsi:type="dcterms:W3CDTF">2024-11-14T01:43:07Z</dcterms:modified>
</cp:coreProperties>
</file>