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45" yWindow="-420" windowWidth="19440" windowHeight="10425" tabRatio="513"/>
  </bookViews>
  <sheets>
    <sheet name="Прогноз" sheetId="1" r:id="rId1"/>
  </sheets>
  <definedNames>
    <definedName name="_xlnm.Print_Titles" localSheetId="0">Прогноз!$5:$7</definedName>
  </definedNames>
  <calcPr calcId="144525"/>
</workbook>
</file>

<file path=xl/calcChain.xml><?xml version="1.0" encoding="utf-8"?>
<calcChain xmlns="http://schemas.openxmlformats.org/spreadsheetml/2006/main">
  <c r="L8" i="1" l="1"/>
  <c r="K53" i="1" l="1"/>
  <c r="J53" i="1"/>
  <c r="I53" i="1"/>
  <c r="G71" i="1" l="1"/>
  <c r="G20" i="1"/>
  <c r="G37" i="1" s="1"/>
  <c r="F42" i="1" l="1"/>
  <c r="F51" i="1"/>
  <c r="N61" i="1" l="1"/>
  <c r="M61" i="1"/>
  <c r="L61" i="1"/>
  <c r="N60" i="1"/>
  <c r="M60" i="1"/>
  <c r="L60" i="1"/>
  <c r="N58" i="1"/>
  <c r="M58" i="1"/>
  <c r="L58" i="1"/>
  <c r="H61" i="1" l="1"/>
  <c r="H60" i="1"/>
  <c r="D52" i="1" l="1"/>
  <c r="D63" i="1" s="1"/>
  <c r="L14" i="1" l="1"/>
  <c r="L40" i="1"/>
  <c r="L39" i="1"/>
  <c r="G52" i="1" l="1"/>
  <c r="G63" i="1" s="1"/>
  <c r="H63" i="1" l="1"/>
  <c r="H75" i="1"/>
  <c r="H74" i="1"/>
  <c r="N40" i="1" l="1"/>
  <c r="M40" i="1"/>
  <c r="D73" i="1" l="1"/>
  <c r="N49" i="1" l="1"/>
  <c r="M49" i="1"/>
  <c r="L49" i="1"/>
  <c r="H49" i="1"/>
  <c r="M8" i="1"/>
  <c r="N8" i="1"/>
  <c r="K52" i="1" l="1"/>
  <c r="K63" i="1" s="1"/>
  <c r="J52" i="1"/>
  <c r="J63" i="1" s="1"/>
  <c r="I52" i="1"/>
  <c r="I63" i="1" s="1"/>
  <c r="N63" i="1" l="1"/>
  <c r="M63" i="1"/>
  <c r="L63" i="1"/>
  <c r="E52" i="1"/>
  <c r="E63" i="1" s="1"/>
  <c r="N54" i="1" l="1"/>
  <c r="M54" i="1"/>
  <c r="L54" i="1"/>
  <c r="H54" i="1"/>
  <c r="F52" i="1"/>
  <c r="F63" i="1" s="1"/>
  <c r="H58" i="1" l="1"/>
  <c r="N46" i="1"/>
  <c r="M46" i="1"/>
  <c r="L46" i="1"/>
  <c r="N45" i="1"/>
  <c r="M45" i="1"/>
  <c r="L45" i="1"/>
  <c r="N43" i="1"/>
  <c r="M43" i="1"/>
  <c r="L43" i="1"/>
  <c r="N42" i="1"/>
  <c r="M42" i="1"/>
  <c r="L42" i="1"/>
  <c r="N41" i="1"/>
  <c r="M41" i="1"/>
  <c r="L41" i="1"/>
  <c r="N53" i="1"/>
  <c r="M53" i="1"/>
  <c r="L53" i="1"/>
  <c r="M70" i="1"/>
  <c r="N70" i="1"/>
  <c r="M71" i="1"/>
  <c r="N71" i="1"/>
  <c r="M72" i="1"/>
  <c r="N72" i="1"/>
  <c r="J73" i="1" l="1"/>
  <c r="E20" i="1" l="1"/>
  <c r="H8" i="1" l="1"/>
  <c r="H23" i="1" l="1"/>
  <c r="L23" i="1"/>
  <c r="H41" i="1" l="1"/>
  <c r="H40" i="1"/>
  <c r="H57" i="1" l="1"/>
  <c r="H42" i="1" l="1"/>
  <c r="L75" i="1"/>
  <c r="H70" i="1"/>
  <c r="L9" i="1"/>
  <c r="M9" i="1"/>
  <c r="N9" i="1"/>
  <c r="L10" i="1"/>
  <c r="M10" i="1"/>
  <c r="N10" i="1"/>
  <c r="L11" i="1"/>
  <c r="M11" i="1"/>
  <c r="N11" i="1"/>
  <c r="L12" i="1"/>
  <c r="M12" i="1"/>
  <c r="N12" i="1"/>
  <c r="M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1" i="1"/>
  <c r="M21" i="1"/>
  <c r="N21" i="1"/>
  <c r="L22" i="1"/>
  <c r="M22" i="1"/>
  <c r="N22" i="1"/>
  <c r="L24" i="1"/>
  <c r="M24" i="1"/>
  <c r="N24" i="1"/>
  <c r="L25" i="1"/>
  <c r="M25" i="1"/>
  <c r="N25" i="1"/>
  <c r="L26" i="1"/>
  <c r="M26" i="1"/>
  <c r="N26" i="1"/>
  <c r="L27" i="1"/>
  <c r="M27" i="1"/>
  <c r="N27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M39" i="1"/>
  <c r="N39" i="1"/>
  <c r="L47" i="1"/>
  <c r="M47" i="1"/>
  <c r="N47" i="1"/>
  <c r="L50" i="1"/>
  <c r="M50" i="1"/>
  <c r="N50" i="1"/>
  <c r="L51" i="1"/>
  <c r="M51" i="1"/>
  <c r="N51" i="1"/>
  <c r="L55" i="1"/>
  <c r="M55" i="1"/>
  <c r="N55" i="1"/>
  <c r="L56" i="1"/>
  <c r="M56" i="1"/>
  <c r="N56" i="1"/>
  <c r="L66" i="1"/>
  <c r="M66" i="1"/>
  <c r="N66" i="1"/>
  <c r="L72" i="1"/>
  <c r="M75" i="1"/>
  <c r="N75" i="1"/>
  <c r="H76" i="1"/>
  <c r="H72" i="1"/>
  <c r="H66" i="1"/>
  <c r="H56" i="1"/>
  <c r="H55" i="1"/>
  <c r="H53" i="1"/>
  <c r="H51" i="1"/>
  <c r="H50" i="1"/>
  <c r="H47" i="1"/>
  <c r="H46" i="1"/>
  <c r="H45" i="1"/>
  <c r="H43" i="1"/>
  <c r="H39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71" i="1"/>
  <c r="E73" i="1"/>
  <c r="F73" i="1"/>
  <c r="F20" i="1"/>
  <c r="F37" i="1" s="1"/>
  <c r="E37" i="1"/>
  <c r="D20" i="1"/>
  <c r="D37" i="1" s="1"/>
  <c r="D65" i="1" s="1"/>
  <c r="D77" i="1" s="1"/>
  <c r="I20" i="1"/>
  <c r="I37" i="1" s="1"/>
  <c r="J20" i="1"/>
  <c r="J37" i="1" s="1"/>
  <c r="K20" i="1"/>
  <c r="K37" i="1" s="1"/>
  <c r="I73" i="1"/>
  <c r="K73" i="1"/>
  <c r="L71" i="1"/>
  <c r="G73" i="1"/>
  <c r="L70" i="1"/>
  <c r="L73" i="1" l="1"/>
  <c r="F65" i="1"/>
  <c r="F77" i="1" s="1"/>
  <c r="L52" i="1"/>
  <c r="I65" i="1"/>
  <c r="H73" i="1"/>
  <c r="N73" i="1"/>
  <c r="H20" i="1"/>
  <c r="M73" i="1"/>
  <c r="M52" i="1"/>
  <c r="N20" i="1"/>
  <c r="N52" i="1"/>
  <c r="E65" i="1"/>
  <c r="E77" i="1" s="1"/>
  <c r="L20" i="1"/>
  <c r="H52" i="1"/>
  <c r="M37" i="1"/>
  <c r="M20" i="1"/>
  <c r="N37" i="1"/>
  <c r="K65" i="1"/>
  <c r="N38" i="1" l="1"/>
  <c r="L64" i="1"/>
  <c r="J65" i="1"/>
  <c r="J77" i="1" s="1"/>
  <c r="G65" i="1"/>
  <c r="H37" i="1"/>
  <c r="L37" i="1"/>
  <c r="I77" i="1"/>
  <c r="K77" i="1"/>
  <c r="G77" i="1" l="1"/>
  <c r="H77" i="1" s="1"/>
  <c r="N64" i="1"/>
  <c r="M64" i="1"/>
  <c r="L38" i="1"/>
  <c r="M38" i="1"/>
  <c r="N77" i="1"/>
  <c r="M77" i="1"/>
  <c r="N65" i="1"/>
  <c r="M65" i="1"/>
  <c r="L65" i="1"/>
  <c r="H65" i="1"/>
  <c r="L77" i="1" l="1"/>
</calcChain>
</file>

<file path=xl/sharedStrings.xml><?xml version="1.0" encoding="utf-8"?>
<sst xmlns="http://schemas.openxmlformats.org/spreadsheetml/2006/main" count="199" uniqueCount="156">
  <si>
    <t>Госпошлина по судам</t>
  </si>
  <si>
    <t>Налог на имущество предприятий</t>
  </si>
  <si>
    <t>Прочие местные налоги и сборы</t>
  </si>
  <si>
    <t>Плата за негат возд.на окруж.среду</t>
  </si>
  <si>
    <t>Итого налоговые доходы</t>
  </si>
  <si>
    <t>Прочие неналоговые доходы</t>
  </si>
  <si>
    <t xml:space="preserve">Единый сельхоз.налог </t>
  </si>
  <si>
    <t>Земельный налог прошлых лет</t>
  </si>
  <si>
    <t xml:space="preserve">Арендная плата за землю </t>
  </si>
  <si>
    <t>Штрафные санкции Всего</t>
  </si>
  <si>
    <t>Прочие безвозм.поступления</t>
  </si>
  <si>
    <t>1 05 02000 02 0000 110</t>
  </si>
  <si>
    <t xml:space="preserve">1 16 00000 00 0000 140 </t>
  </si>
  <si>
    <t>Прочие штрафы</t>
  </si>
  <si>
    <t>Доходы от продажи зем.участков</t>
  </si>
  <si>
    <t>Налог на прибыль</t>
  </si>
  <si>
    <t>1 09 01000 03 0000 110</t>
  </si>
  <si>
    <t>Невыясненные поступления</t>
  </si>
  <si>
    <t>Платежи за пользов.природ.ресур.</t>
  </si>
  <si>
    <t>1 09 03000 00 0000 110</t>
  </si>
  <si>
    <t>Динамика налоговых доходов %</t>
  </si>
  <si>
    <t>Динамика неналоговых доходов %</t>
  </si>
  <si>
    <t>1 05 04000 02 0000 110</t>
  </si>
  <si>
    <t>1 05 03000 01 0000 110</t>
  </si>
  <si>
    <t>1 09 04010 02 0000 110</t>
  </si>
  <si>
    <t>1 09 04050 05 0000 110</t>
  </si>
  <si>
    <t>1 09 07050 05 0000 110</t>
  </si>
  <si>
    <t>Налог, взимаемый в виде стоимости патента</t>
  </si>
  <si>
    <t>1 09 11000 02 0000 110</t>
  </si>
  <si>
    <t>1 12 01000 01 0000 120</t>
  </si>
  <si>
    <t>Госпошлина за выдачу разрешения на уст.рекламной конструкци</t>
  </si>
  <si>
    <t>1 08 07150 01 0000 110</t>
  </si>
  <si>
    <t>1 01 02000 01 0000 110</t>
  </si>
  <si>
    <t>Задолженность и перерасчеты по отмененным платежам и сборам</t>
  </si>
  <si>
    <t>1 09 00000 00 0000 110</t>
  </si>
  <si>
    <t>Транспортный налог</t>
  </si>
  <si>
    <t>1 06 04000 02 0000 110</t>
  </si>
  <si>
    <t>1 08 07010 01 0000 110</t>
  </si>
  <si>
    <t>1 08 07020 01 0000 110</t>
  </si>
  <si>
    <t>1 08 07100 01 0000 110</t>
  </si>
  <si>
    <t>Госпошлина за выдачу и обмен паспорта гражданина РФ</t>
  </si>
  <si>
    <t>Государственная пошлина Всего</t>
  </si>
  <si>
    <t>Госпошлина за государствен.регистрацию юрлица, физлиц в качестве индивид.предпринимателя</t>
  </si>
  <si>
    <t>Госпошлина за государствен.регистрацию транспортных средств</t>
  </si>
  <si>
    <t>1 08 07140 01 0000 110</t>
  </si>
  <si>
    <t>Госпошлина за государственную регистрацию прав на недвиж. имущество и сделок с ним</t>
  </si>
  <si>
    <t>1 05 01000 01 0000 110</t>
  </si>
  <si>
    <t>Субсидии</t>
  </si>
  <si>
    <t>Иные межбюджетные трансферты</t>
  </si>
  <si>
    <t>ИТОГО Безвозмездные поступления от других бюджетов</t>
  </si>
  <si>
    <t>Субвенции</t>
  </si>
  <si>
    <t>1 080 0000 01 0000 110</t>
  </si>
  <si>
    <t>Акцизы</t>
  </si>
  <si>
    <t>Патент</t>
  </si>
  <si>
    <t>Госпошлина  (МФЦ)</t>
  </si>
  <si>
    <t>1 08 07000 01 0000 110</t>
  </si>
  <si>
    <t>Доходы от реализации имущества</t>
  </si>
  <si>
    <t>Земельный налог с организаций</t>
  </si>
  <si>
    <t>Упрощенная система налогообл.</t>
  </si>
  <si>
    <t>Единый налог на вменен.доход</t>
  </si>
  <si>
    <t>Земельный налог с физич. лиц</t>
  </si>
  <si>
    <t>% доп.норматива</t>
  </si>
  <si>
    <t xml:space="preserve">Налог на доходы физических лиц </t>
  </si>
  <si>
    <t>1 03 02000 01 0000 110</t>
  </si>
  <si>
    <t>1 06 06030 00 0000 110</t>
  </si>
  <si>
    <t>1 06 06040 00 0000 110</t>
  </si>
  <si>
    <t>1 08 04000 01 0000 110</t>
  </si>
  <si>
    <t>ИТОГО налоговые и неналоговые доходы</t>
  </si>
  <si>
    <t>Прочие доходы от компенс.затрат  (родительская плата д/сад)</t>
  </si>
  <si>
    <t>Госпошлина (за устан.рекламн. констр.)</t>
  </si>
  <si>
    <t>Дотации ( на выравнивание БО)</t>
  </si>
  <si>
    <t>Дотации ( на сбалансированность)</t>
  </si>
  <si>
    <t>Итого Неналоговые доходы</t>
  </si>
  <si>
    <t>Наменование доходов</t>
  </si>
  <si>
    <t>Код бюджетной классификации</t>
  </si>
  <si>
    <t>15%+доп. норматив</t>
  </si>
  <si>
    <t>Показатели бюджета Крапивинского муниципального округа</t>
  </si>
  <si>
    <t>Темп роста (снижения), %</t>
  </si>
  <si>
    <t>218 00000 00 0000 150, 219 00000 00 0000 150</t>
  </si>
  <si>
    <t>по дифферен-цированным нормативам</t>
  </si>
  <si>
    <t>Прочие доходы от компенс.затрат  (возврат дебиторской задолжен.)</t>
  </si>
  <si>
    <t>Госпошлина за совершение нотариальных действий</t>
  </si>
  <si>
    <t>х</t>
  </si>
  <si>
    <t>Прочие доходы от компенс.затрат  (доходы от компенсации затрат округа)</t>
  </si>
  <si>
    <t>1 06 01020 00 0000 110</t>
  </si>
  <si>
    <t>Налог на имущество физических лиц</t>
  </si>
  <si>
    <t xml:space="preserve">1 11 05012 00 0000 120  </t>
  </si>
  <si>
    <t>1 16 01000 01 0000 140</t>
  </si>
  <si>
    <t>1 16 02020 02 0000 140</t>
  </si>
  <si>
    <t xml:space="preserve">Штрафы (задолженность до 1 января 2020) </t>
  </si>
  <si>
    <t>1 16 10123 01 0000 140</t>
  </si>
  <si>
    <t>Штрафные санкции (УСП, КДН и др.)</t>
  </si>
  <si>
    <t>1 08 03000 01 0000 110</t>
  </si>
  <si>
    <t>Штрафы за несоблюдение муниц. правовых актов</t>
  </si>
  <si>
    <t>Доходы от сдачи в аренду имущества</t>
  </si>
  <si>
    <t>Прочие доходы от использ.имущества</t>
  </si>
  <si>
    <t xml:space="preserve">1 11 05074 00 0000 120 </t>
  </si>
  <si>
    <t xml:space="preserve">1 11 09044 00 0000 120  </t>
  </si>
  <si>
    <t>1 13 02994 00 0003 130</t>
  </si>
  <si>
    <t>1 13 02994 00 0005 130</t>
  </si>
  <si>
    <t>1 13 02994 00 0006 130</t>
  </si>
  <si>
    <t>1 14 02043 00 0000 410</t>
  </si>
  <si>
    <t>1 14 06012 00 0000 430</t>
  </si>
  <si>
    <t>1 16 07090 00 0000 140</t>
  </si>
  <si>
    <t>1 17 01040 00 0000 180</t>
  </si>
  <si>
    <t>1 17 05040 00 0000 180</t>
  </si>
  <si>
    <t>2 02 15001 00 0000 150</t>
  </si>
  <si>
    <t>2 02 15002 00 0000 150</t>
  </si>
  <si>
    <t xml:space="preserve">2 02 20000 00 0000 150   </t>
  </si>
  <si>
    <t xml:space="preserve">2 02 30000 00 0000 150   </t>
  </si>
  <si>
    <t xml:space="preserve">2 02 40000 00 0000 150   </t>
  </si>
  <si>
    <t xml:space="preserve">2 02 00000 00 0000 150   </t>
  </si>
  <si>
    <t>2 07 05000 00 0000 150</t>
  </si>
  <si>
    <t xml:space="preserve">Норматив </t>
  </si>
  <si>
    <t>из них НДФЛ по доп нормативу</t>
  </si>
  <si>
    <t>Инициативные платежи</t>
  </si>
  <si>
    <t>1 17 15020 14 0000 150</t>
  </si>
  <si>
    <t xml:space="preserve">Прочие доходы от компенс.затрат  </t>
  </si>
  <si>
    <t>1 13 02994 00 0000 130</t>
  </si>
  <si>
    <t>Заместитель главы - начальник финансового управления администрации Крапивинского муниципального округа   __________________________________   О.В.Стоянова</t>
  </si>
  <si>
    <t>Доходы от возврата остатков субсидий, субвенций</t>
  </si>
  <si>
    <t>1 16 11050 01 0000 140</t>
  </si>
  <si>
    <t>Платежи, уплачиваемые в целях возмещения вреда</t>
  </si>
  <si>
    <t xml:space="preserve">2 04 04000 00 0000 150   </t>
  </si>
  <si>
    <t>Безвозмездные поступления от негосударственных организаций в бюджеты муниципальных округов</t>
  </si>
  <si>
    <t>Штрафные санкции (нарушение лесного законодательства)</t>
  </si>
  <si>
    <t>1 16 01083 01 0000 140</t>
  </si>
  <si>
    <t>показателей бюджета на 2026 год к показателям бюджета на 2025 год</t>
  </si>
  <si>
    <t xml:space="preserve">1 11 05024 00 0000 120  </t>
  </si>
  <si>
    <t>Доходы, получаемые в виде арендной платы, а также средства от продажи права на заключение договоров аренды за земли</t>
  </si>
  <si>
    <t>Прочие доходы от компенс.затрат  (возмещение затрат на проведение ярмарок)</t>
  </si>
  <si>
    <t>1 13 02994 00 0009 130</t>
  </si>
  <si>
    <t>Дотации (гранты)</t>
  </si>
  <si>
    <t>2 02 16549 00 0000 150</t>
  </si>
  <si>
    <t>Дотации (прочие)</t>
  </si>
  <si>
    <t>2 02 19999 00 0000 150</t>
  </si>
  <si>
    <t>1 13 02994 00 0007 130</t>
  </si>
  <si>
    <t>Прочие доходы от компенс.затрат  (возмещение судебных расходов)</t>
  </si>
  <si>
    <t>уточненный план  на 01.11.2024 года</t>
  </si>
  <si>
    <t>2024 год</t>
  </si>
  <si>
    <t>исполнение на 01.11.2024 года</t>
  </si>
  <si>
    <t>показателей бюджета на 2027 год к показателям бюджета на 2026 год</t>
  </si>
  <si>
    <t xml:space="preserve">Поступления в бюджеты муниципальных округов (перечисления из бюджетов муниципальных округов) </t>
  </si>
  <si>
    <t>1 18 02400 14 0000 150</t>
  </si>
  <si>
    <t>Отчет за 2023 год (отчетный финансовый год)</t>
  </si>
  <si>
    <t>ожидаемое исполнение (оценка текущего финансового года)</t>
  </si>
  <si>
    <t>на 2025г</t>
  </si>
  <si>
    <t>на 2026г</t>
  </si>
  <si>
    <t>на 2027г</t>
  </si>
  <si>
    <t xml:space="preserve">Темп роста (снижения) ожидаемого исполнения  за 2024 год (оценки текущего финансового года) к отчету за 2023 год(отчетному финансовому году) , % </t>
  </si>
  <si>
    <t>показателей бюджета на 2025 год к  ожидаемому исполнению за 2024 год (оценке текущего финансового года)</t>
  </si>
  <si>
    <t>тыс.рублей</t>
  </si>
  <si>
    <t xml:space="preserve"> Сведения</t>
  </si>
  <si>
    <t>в сравнении с ожидаемым исполнением на 2024 год (оценка текущего финансового года) и отчетом за 2023 год (отчетный финансовый год)</t>
  </si>
  <si>
    <t xml:space="preserve"> о доходах бюджета по видам доходов Крапивинского муниципального округа на 2025 год и на плановый период 2026 и 2027 годов </t>
  </si>
  <si>
    <t>ВСЕГО 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</si>
</sst>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Arial Cyr"/>
      <family val="2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6" fillId="0" borderId="0"/>
    <xf numFmtId="0" fontId="3" fillId="0" borderId="0"/>
    <xf numFmtId="0" fontId="11" fillId="0" borderId="0"/>
    <xf numFmtId="0" fontId="1" fillId="0" borderId="0"/>
  </cellStyleXfs>
  <cellXfs count="174">
    <xf numFmtId="0" fontId="0" fillId="0" borderId="0" xfId="0"/>
    <xf numFmtId="0" fontId="0" fillId="0" borderId="0" xfId="0" applyFill="1"/>
    <xf numFmtId="164" fontId="4" fillId="0" borderId="0" xfId="0" applyNumberFormat="1" applyFont="1" applyFill="1" applyBorder="1"/>
    <xf numFmtId="0" fontId="0" fillId="0" borderId="0" xfId="0" applyAlignment="1">
      <alignment vertical="top" wrapText="1"/>
    </xf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3" xfId="0" applyFont="1" applyBorder="1" applyAlignment="1">
      <alignment wrapText="1"/>
    </xf>
    <xf numFmtId="0" fontId="21" fillId="0" borderId="3" xfId="0" applyFont="1" applyFill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3" xfId="0" applyFont="1" applyFill="1" applyBorder="1" applyAlignment="1">
      <alignment wrapText="1"/>
    </xf>
    <xf numFmtId="166" fontId="18" fillId="0" borderId="2" xfId="0" applyNumberFormat="1" applyFont="1" applyFill="1" applyBorder="1"/>
    <xf numFmtId="166" fontId="5" fillId="0" borderId="2" xfId="0" applyNumberFormat="1" applyFont="1" applyFill="1" applyBorder="1"/>
    <xf numFmtId="166" fontId="18" fillId="0" borderId="13" xfId="0" applyNumberFormat="1" applyFont="1" applyFill="1" applyBorder="1"/>
    <xf numFmtId="166" fontId="18" fillId="0" borderId="15" xfId="0" applyNumberFormat="1" applyFont="1" applyFill="1" applyBorder="1"/>
    <xf numFmtId="166" fontId="5" fillId="0" borderId="16" xfId="0" applyNumberFormat="1" applyFont="1" applyFill="1" applyBorder="1"/>
    <xf numFmtId="0" fontId="0" fillId="0" borderId="0" xfId="0" applyFill="1" applyAlignment="1">
      <alignment vertical="top" wrapText="1"/>
    </xf>
    <xf numFmtId="0" fontId="6" fillId="0" borderId="0" xfId="0" applyFont="1" applyAlignment="1"/>
    <xf numFmtId="0" fontId="0" fillId="0" borderId="0" xfId="0" applyAlignment="1"/>
    <xf numFmtId="165" fontId="22" fillId="0" borderId="10" xfId="0" applyNumberFormat="1" applyFont="1" applyFill="1" applyBorder="1"/>
    <xf numFmtId="165" fontId="18" fillId="0" borderId="10" xfId="0" applyNumberFormat="1" applyFont="1" applyFill="1" applyBorder="1"/>
    <xf numFmtId="165" fontId="5" fillId="0" borderId="11" xfId="0" applyNumberFormat="1" applyFont="1" applyFill="1" applyBorder="1"/>
    <xf numFmtId="165" fontId="18" fillId="0" borderId="14" xfId="0" applyNumberFormat="1" applyFont="1" applyFill="1" applyBorder="1"/>
    <xf numFmtId="165" fontId="5" fillId="0" borderId="10" xfId="0" applyNumberFormat="1" applyFont="1" applyFill="1" applyBorder="1"/>
    <xf numFmtId="165" fontId="22" fillId="0" borderId="2" xfId="0" applyNumberFormat="1" applyFont="1" applyFill="1" applyBorder="1"/>
    <xf numFmtId="165" fontId="18" fillId="0" borderId="2" xfId="0" applyNumberFormat="1" applyFont="1" applyFill="1" applyBorder="1"/>
    <xf numFmtId="165" fontId="5" fillId="0" borderId="2" xfId="0" applyNumberFormat="1" applyFont="1" applyFill="1" applyBorder="1"/>
    <xf numFmtId="165" fontId="18" fillId="0" borderId="13" xfId="0" applyNumberFormat="1" applyFont="1" applyFill="1" applyBorder="1"/>
    <xf numFmtId="165" fontId="18" fillId="0" borderId="15" xfId="0" applyNumberFormat="1" applyFont="1" applyFill="1" applyBorder="1"/>
    <xf numFmtId="165" fontId="5" fillId="0" borderId="16" xfId="0" applyNumberFormat="1" applyFont="1" applyFill="1" applyBorder="1"/>
    <xf numFmtId="0" fontId="8" fillId="0" borderId="0" xfId="0" applyFont="1" applyFill="1" applyAlignment="1">
      <alignment horizontal="center"/>
    </xf>
    <xf numFmtId="0" fontId="0" fillId="0" borderId="0" xfId="0" applyFill="1" applyAlignment="1"/>
    <xf numFmtId="4" fontId="22" fillId="0" borderId="2" xfId="0" applyNumberFormat="1" applyFont="1" applyFill="1" applyBorder="1"/>
    <xf numFmtId="4" fontId="18" fillId="0" borderId="2" xfId="0" applyNumberFormat="1" applyFont="1" applyFill="1" applyBorder="1"/>
    <xf numFmtId="0" fontId="9" fillId="0" borderId="0" xfId="0" applyFont="1" applyAlignment="1"/>
    <xf numFmtId="0" fontId="9" fillId="0" borderId="0" xfId="0" applyFont="1" applyFill="1" applyAlignment="1"/>
    <xf numFmtId="0" fontId="29" fillId="0" borderId="0" xfId="0" applyFont="1" applyFill="1" applyBorder="1" applyAlignment="1"/>
    <xf numFmtId="0" fontId="30" fillId="0" borderId="0" xfId="0" applyFont="1" applyFill="1" applyBorder="1"/>
    <xf numFmtId="0" fontId="9" fillId="0" borderId="0" xfId="0" applyFont="1" applyFill="1" applyAlignment="1">
      <alignment vertical="top" wrapText="1"/>
    </xf>
    <xf numFmtId="0" fontId="18" fillId="0" borderId="15" xfId="0" applyFont="1" applyFill="1" applyBorder="1" applyAlignment="1">
      <alignment wrapText="1"/>
    </xf>
    <xf numFmtId="164" fontId="21" fillId="0" borderId="1" xfId="0" applyNumberFormat="1" applyFont="1" applyFill="1" applyBorder="1"/>
    <xf numFmtId="166" fontId="0" fillId="0" borderId="0" xfId="0" applyNumberFormat="1" applyFill="1"/>
    <xf numFmtId="166" fontId="5" fillId="4" borderId="2" xfId="0" applyNumberFormat="1" applyFont="1" applyFill="1" applyBorder="1"/>
    <xf numFmtId="166" fontId="18" fillId="4" borderId="13" xfId="0" applyNumberFormat="1" applyFont="1" applyFill="1" applyBorder="1"/>
    <xf numFmtId="9" fontId="18" fillId="0" borderId="2" xfId="0" applyNumberFormat="1" applyFont="1" applyFill="1" applyBorder="1" applyAlignment="1">
      <alignment horizontal="center" vertical="center" wrapText="1"/>
    </xf>
    <xf numFmtId="166" fontId="18" fillId="4" borderId="2" xfId="0" applyNumberFormat="1" applyFont="1" applyFill="1" applyBorder="1"/>
    <xf numFmtId="165" fontId="18" fillId="0" borderId="2" xfId="0" applyNumberFormat="1" applyFont="1" applyFill="1" applyBorder="1" applyAlignment="1">
      <alignment horizontal="center"/>
    </xf>
    <xf numFmtId="9" fontId="11" fillId="0" borderId="2" xfId="0" applyNumberFormat="1" applyFont="1" applyFill="1" applyBorder="1" applyAlignment="1">
      <alignment horizontal="center" vertical="center"/>
    </xf>
    <xf numFmtId="166" fontId="22" fillId="4" borderId="2" xfId="0" applyNumberFormat="1" applyFont="1" applyFill="1" applyBorder="1"/>
    <xf numFmtId="165" fontId="22" fillId="0" borderId="2" xfId="0" applyNumberFormat="1" applyFont="1" applyFill="1" applyBorder="1" applyAlignment="1">
      <alignment horizontal="center"/>
    </xf>
    <xf numFmtId="9" fontId="16" fillId="0" borderId="2" xfId="0" applyNumberFormat="1" applyFont="1" applyFill="1" applyBorder="1" applyAlignment="1">
      <alignment horizontal="center" vertical="center"/>
    </xf>
    <xf numFmtId="4" fontId="22" fillId="4" borderId="2" xfId="0" applyNumberFormat="1" applyFont="1" applyFill="1" applyBorder="1"/>
    <xf numFmtId="9" fontId="17" fillId="0" borderId="2" xfId="0" applyNumberFormat="1" applyFont="1" applyFill="1" applyBorder="1" applyAlignment="1">
      <alignment horizontal="center" vertical="center" wrapText="1"/>
    </xf>
    <xf numFmtId="9" fontId="18" fillId="4" borderId="2" xfId="0" applyNumberFormat="1" applyFont="1" applyFill="1" applyBorder="1" applyAlignment="1">
      <alignment horizontal="center" vertical="center"/>
    </xf>
    <xf numFmtId="9" fontId="18" fillId="0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/>
    </xf>
    <xf numFmtId="9" fontId="1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9" fontId="19" fillId="0" borderId="13" xfId="0" applyNumberFormat="1" applyFont="1" applyFill="1" applyBorder="1" applyAlignment="1">
      <alignment horizontal="center" vertical="center"/>
    </xf>
    <xf numFmtId="165" fontId="18" fillId="0" borderId="13" xfId="0" applyNumberFormat="1" applyFont="1" applyFill="1" applyBorder="1" applyAlignment="1">
      <alignment horizontal="center"/>
    </xf>
    <xf numFmtId="9" fontId="18" fillId="0" borderId="18" xfId="0" applyNumberFormat="1" applyFont="1" applyFill="1" applyBorder="1" applyAlignment="1">
      <alignment horizontal="center" vertical="center"/>
    </xf>
    <xf numFmtId="166" fontId="18" fillId="4" borderId="18" xfId="0" applyNumberFormat="1" applyFont="1" applyFill="1" applyBorder="1"/>
    <xf numFmtId="166" fontId="18" fillId="0" borderId="18" xfId="0" applyNumberFormat="1" applyFont="1" applyFill="1" applyBorder="1"/>
    <xf numFmtId="165" fontId="18" fillId="0" borderId="18" xfId="0" applyNumberFormat="1" applyFont="1" applyFill="1" applyBorder="1" applyAlignment="1">
      <alignment horizontal="center"/>
    </xf>
    <xf numFmtId="165" fontId="18" fillId="0" borderId="18" xfId="0" applyNumberFormat="1" applyFont="1" applyFill="1" applyBorder="1"/>
    <xf numFmtId="165" fontId="18" fillId="0" borderId="19" xfId="0" applyNumberFormat="1" applyFont="1" applyFill="1" applyBorder="1"/>
    <xf numFmtId="9" fontId="19" fillId="0" borderId="15" xfId="0" applyNumberFormat="1" applyFont="1" applyFill="1" applyBorder="1" applyAlignment="1">
      <alignment horizontal="center" vertical="center"/>
    </xf>
    <xf numFmtId="166" fontId="18" fillId="4" borderId="15" xfId="0" applyNumberFormat="1" applyFont="1" applyFill="1" applyBorder="1"/>
    <xf numFmtId="165" fontId="18" fillId="0" borderId="15" xfId="0" applyNumberFormat="1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 vertical="center"/>
    </xf>
    <xf numFmtId="166" fontId="21" fillId="4" borderId="13" xfId="0" applyNumberFormat="1" applyFont="1" applyFill="1" applyBorder="1"/>
    <xf numFmtId="166" fontId="21" fillId="0" borderId="13" xfId="0" applyNumberFormat="1" applyFont="1" applyFill="1" applyBorder="1"/>
    <xf numFmtId="165" fontId="21" fillId="0" borderId="13" xfId="0" applyNumberFormat="1" applyFont="1" applyFill="1" applyBorder="1" applyAlignment="1">
      <alignment horizontal="center"/>
    </xf>
    <xf numFmtId="165" fontId="21" fillId="0" borderId="13" xfId="0" applyNumberFormat="1" applyFont="1" applyFill="1" applyBorder="1"/>
    <xf numFmtId="0" fontId="5" fillId="0" borderId="6" xfId="0" applyFont="1" applyBorder="1" applyAlignment="1">
      <alignment wrapText="1"/>
    </xf>
    <xf numFmtId="0" fontId="20" fillId="0" borderId="16" xfId="0" applyFont="1" applyFill="1" applyBorder="1" applyAlignment="1">
      <alignment horizontal="center" vertical="center"/>
    </xf>
    <xf numFmtId="166" fontId="5" fillId="4" borderId="16" xfId="0" applyNumberFormat="1" applyFont="1" applyFill="1" applyBorder="1"/>
    <xf numFmtId="165" fontId="5" fillId="0" borderId="16" xfId="0" applyNumberFormat="1" applyFont="1" applyFill="1" applyBorder="1" applyAlignment="1">
      <alignment horizontal="center"/>
    </xf>
    <xf numFmtId="9" fontId="18" fillId="4" borderId="15" xfId="0" applyNumberFormat="1" applyFont="1" applyFill="1" applyBorder="1" applyAlignment="1">
      <alignment horizontal="center" vertical="center"/>
    </xf>
    <xf numFmtId="165" fontId="18" fillId="0" borderId="17" xfId="0" applyNumberFormat="1" applyFont="1" applyFill="1" applyBorder="1"/>
    <xf numFmtId="9" fontId="18" fillId="0" borderId="15" xfId="0" applyNumberFormat="1" applyFont="1" applyFill="1" applyBorder="1" applyAlignment="1">
      <alignment horizontal="center" vertical="center"/>
    </xf>
    <xf numFmtId="166" fontId="5" fillId="4" borderId="13" xfId="0" applyNumberFormat="1" applyFont="1" applyFill="1" applyBorder="1"/>
    <xf numFmtId="0" fontId="18" fillId="3" borderId="16" xfId="0" applyFont="1" applyFill="1" applyBorder="1" applyAlignment="1">
      <alignment horizontal="center" vertical="center"/>
    </xf>
    <xf numFmtId="166" fontId="5" fillId="3" borderId="16" xfId="0" applyNumberFormat="1" applyFont="1" applyFill="1" applyBorder="1"/>
    <xf numFmtId="165" fontId="5" fillId="3" borderId="16" xfId="0" applyNumberFormat="1" applyFont="1" applyFill="1" applyBorder="1" applyAlignment="1">
      <alignment horizontal="center"/>
    </xf>
    <xf numFmtId="165" fontId="5" fillId="3" borderId="16" xfId="0" applyNumberFormat="1" applyFont="1" applyFill="1" applyBorder="1"/>
    <xf numFmtId="165" fontId="5" fillId="3" borderId="11" xfId="0" applyNumberFormat="1" applyFont="1" applyFill="1" applyBorder="1"/>
    <xf numFmtId="165" fontId="18" fillId="0" borderId="21" xfId="0" applyNumberFormat="1" applyFont="1" applyFill="1" applyBorder="1"/>
    <xf numFmtId="165" fontId="18" fillId="0" borderId="20" xfId="0" applyNumberFormat="1" applyFont="1" applyFill="1" applyBorder="1"/>
    <xf numFmtId="165" fontId="5" fillId="0" borderId="12" xfId="0" applyNumberFormat="1" applyFont="1" applyFill="1" applyBorder="1"/>
    <xf numFmtId="166" fontId="18" fillId="0" borderId="10" xfId="0" applyNumberFormat="1" applyFont="1" applyFill="1" applyBorder="1"/>
    <xf numFmtId="0" fontId="18" fillId="2" borderId="22" xfId="0" applyFont="1" applyFill="1" applyBorder="1" applyAlignment="1">
      <alignment wrapText="1"/>
    </xf>
    <xf numFmtId="166" fontId="18" fillId="0" borderId="14" xfId="0" applyNumberFormat="1" applyFont="1" applyFill="1" applyBorder="1"/>
    <xf numFmtId="166" fontId="18" fillId="0" borderId="23" xfId="0" applyNumberFormat="1" applyFont="1" applyFill="1" applyBorder="1"/>
    <xf numFmtId="166" fontId="5" fillId="0" borderId="11" xfId="0" applyNumberFormat="1" applyFont="1" applyFill="1" applyBorder="1"/>
    <xf numFmtId="0" fontId="18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28" fillId="0" borderId="0" xfId="1" applyFont="1" applyFill="1" applyAlignment="1">
      <alignment horizont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7" fillId="4" borderId="2" xfId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4" borderId="2" xfId="0" applyFont="1" applyFill="1" applyBorder="1" applyAlignment="1">
      <alignment horizontal="center" vertical="top"/>
    </xf>
    <xf numFmtId="0" fontId="18" fillId="0" borderId="2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21" fillId="0" borderId="2" xfId="0" applyFont="1" applyFill="1" applyBorder="1" applyAlignment="1">
      <alignment wrapText="1"/>
    </xf>
    <xf numFmtId="0" fontId="21" fillId="0" borderId="2" xfId="0" applyFont="1" applyBorder="1" applyAlignment="1">
      <alignment wrapText="1"/>
    </xf>
    <xf numFmtId="0" fontId="17" fillId="0" borderId="2" xfId="0" applyFont="1" applyFill="1" applyBorder="1" applyAlignment="1">
      <alignment wrapText="1"/>
    </xf>
    <xf numFmtId="0" fontId="17" fillId="0" borderId="2" xfId="0" applyFont="1" applyBorder="1" applyAlignment="1">
      <alignment wrapText="1"/>
    </xf>
    <xf numFmtId="0" fontId="18" fillId="4" borderId="8" xfId="0" applyFont="1" applyFill="1" applyBorder="1" applyAlignment="1">
      <alignment horizontal="center" vertical="top" wrapText="1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vertical="center" wrapText="1"/>
    </xf>
    <xf numFmtId="0" fontId="18" fillId="0" borderId="15" xfId="0" applyFont="1" applyBorder="1" applyAlignment="1">
      <alignment wrapText="1"/>
    </xf>
    <xf numFmtId="165" fontId="18" fillId="0" borderId="23" xfId="0" applyNumberFormat="1" applyFont="1" applyFill="1" applyBorder="1"/>
    <xf numFmtId="0" fontId="18" fillId="0" borderId="2" xfId="0" applyFont="1" applyFill="1" applyBorder="1" applyAlignment="1">
      <alignment wrapText="1"/>
    </xf>
    <xf numFmtId="0" fontId="21" fillId="0" borderId="13" xfId="0" applyFont="1" applyBorder="1" applyAlignment="1">
      <alignment wrapText="1"/>
    </xf>
    <xf numFmtId="0" fontId="5" fillId="0" borderId="6" xfId="0" applyFont="1" applyFill="1" applyBorder="1"/>
    <xf numFmtId="0" fontId="5" fillId="0" borderId="16" xfId="0" applyFont="1" applyFill="1" applyBorder="1" applyAlignment="1">
      <alignment wrapText="1"/>
    </xf>
    <xf numFmtId="0" fontId="19" fillId="0" borderId="16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wrapText="1"/>
    </xf>
    <xf numFmtId="9" fontId="18" fillId="0" borderId="13" xfId="0" applyNumberFormat="1" applyFont="1" applyFill="1" applyBorder="1" applyAlignment="1">
      <alignment horizontal="center" vertical="center"/>
    </xf>
    <xf numFmtId="0" fontId="25" fillId="3" borderId="6" xfId="0" applyFont="1" applyFill="1" applyBorder="1"/>
    <xf numFmtId="0" fontId="5" fillId="2" borderId="16" xfId="0" applyFont="1" applyFill="1" applyBorder="1" applyAlignment="1">
      <alignment wrapText="1"/>
    </xf>
    <xf numFmtId="0" fontId="21" fillId="0" borderId="1" xfId="0" applyFont="1" applyBorder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164" fontId="21" fillId="4" borderId="1" xfId="0" applyNumberFormat="1" applyFont="1" applyFill="1" applyBorder="1"/>
    <xf numFmtId="165" fontId="21" fillId="0" borderId="1" xfId="0" applyNumberFormat="1" applyFont="1" applyFill="1" applyBorder="1" applyAlignment="1">
      <alignment horizontal="center"/>
    </xf>
    <xf numFmtId="165" fontId="21" fillId="0" borderId="1" xfId="0" applyNumberFormat="1" applyFont="1" applyFill="1" applyBorder="1"/>
    <xf numFmtId="0" fontId="18" fillId="0" borderId="13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3" borderId="16" xfId="0" applyFont="1" applyFill="1" applyBorder="1" applyAlignment="1">
      <alignment wrapText="1"/>
    </xf>
    <xf numFmtId="0" fontId="19" fillId="3" borderId="16" xfId="0" applyFont="1" applyFill="1" applyBorder="1" applyAlignment="1">
      <alignment horizontal="center" vertical="center"/>
    </xf>
    <xf numFmtId="165" fontId="21" fillId="0" borderId="14" xfId="0" applyNumberFormat="1" applyFont="1" applyFill="1" applyBorder="1"/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6" xfId="0" applyFont="1" applyFill="1" applyBorder="1"/>
    <xf numFmtId="0" fontId="22" fillId="0" borderId="26" xfId="0" applyFont="1" applyFill="1" applyBorder="1"/>
    <xf numFmtId="0" fontId="21" fillId="0" borderId="26" xfId="0" applyFont="1" applyFill="1" applyBorder="1"/>
    <xf numFmtId="0" fontId="25" fillId="0" borderId="26" xfId="0" applyFont="1" applyFill="1" applyBorder="1"/>
    <xf numFmtId="0" fontId="18" fillId="0" borderId="27" xfId="0" applyFont="1" applyFill="1" applyBorder="1"/>
    <xf numFmtId="0" fontId="18" fillId="0" borderId="22" xfId="0" applyFont="1" applyFill="1" applyBorder="1"/>
    <xf numFmtId="0" fontId="5" fillId="0" borderId="3" xfId="0" applyFont="1" applyFill="1" applyBorder="1"/>
    <xf numFmtId="0" fontId="18" fillId="0" borderId="3" xfId="0" applyFont="1" applyFill="1" applyBorder="1"/>
    <xf numFmtId="3" fontId="18" fillId="0" borderId="3" xfId="0" applyNumberFormat="1" applyFont="1" applyFill="1" applyBorder="1"/>
    <xf numFmtId="3" fontId="18" fillId="0" borderId="4" xfId="0" applyNumberFormat="1" applyFont="1" applyFill="1" applyBorder="1"/>
    <xf numFmtId="0" fontId="21" fillId="0" borderId="28" xfId="0" applyFont="1" applyFill="1" applyBorder="1"/>
    <xf numFmtId="0" fontId="18" fillId="4" borderId="26" xfId="0" applyFont="1" applyFill="1" applyBorder="1"/>
    <xf numFmtId="0" fontId="18" fillId="0" borderId="29" xfId="0" applyFont="1" applyFill="1" applyBorder="1"/>
    <xf numFmtId="0" fontId="7" fillId="0" borderId="7" xfId="0" applyFont="1" applyFill="1" applyBorder="1"/>
    <xf numFmtId="165" fontId="21" fillId="0" borderId="24" xfId="0" applyNumberFormat="1" applyFont="1" applyFill="1" applyBorder="1"/>
    <xf numFmtId="0" fontId="18" fillId="0" borderId="4" xfId="0" applyFont="1" applyFill="1" applyBorder="1"/>
    <xf numFmtId="0" fontId="15" fillId="0" borderId="5" xfId="0" applyFont="1" applyFill="1" applyBorder="1" applyAlignment="1">
      <alignment wrapText="1"/>
    </xf>
    <xf numFmtId="0" fontId="20" fillId="0" borderId="18" xfId="0" applyFont="1" applyBorder="1" applyAlignment="1">
      <alignment wrapText="1"/>
    </xf>
    <xf numFmtId="0" fontId="13" fillId="0" borderId="18" xfId="0" applyFont="1" applyFill="1" applyBorder="1"/>
    <xf numFmtId="166" fontId="5" fillId="4" borderId="18" xfId="0" applyNumberFormat="1" applyFont="1" applyFill="1" applyBorder="1"/>
    <xf numFmtId="166" fontId="5" fillId="0" borderId="18" xfId="0" applyNumberFormat="1" applyFont="1" applyFill="1" applyBorder="1"/>
    <xf numFmtId="165" fontId="5" fillId="0" borderId="18" xfId="0" applyNumberFormat="1" applyFont="1" applyFill="1" applyBorder="1" applyAlignment="1">
      <alignment horizontal="center"/>
    </xf>
    <xf numFmtId="165" fontId="5" fillId="0" borderId="18" xfId="0" applyNumberFormat="1" applyFont="1" applyFill="1" applyBorder="1"/>
    <xf numFmtId="165" fontId="5" fillId="0" borderId="19" xfId="0" applyNumberFormat="1" applyFont="1" applyFill="1" applyBorder="1"/>
  </cellXfs>
  <cellStyles count="5">
    <cellStyle name="Обычный" xfId="0" builtinId="0"/>
    <cellStyle name="Обычный 2" xfId="1"/>
    <cellStyle name="Обычный 2 2" xfId="2"/>
    <cellStyle name="Обычный 3" xfId="4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78E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showRuler="0" topLeftCell="A67" zoomScaleNormal="100" zoomScaleSheetLayoutView="100" workbookViewId="0">
      <selection activeCell="E6" sqref="E6:E7"/>
    </sheetView>
  </sheetViews>
  <sheetFormatPr defaultRowHeight="12.75" x14ac:dyDescent="0.2"/>
  <cols>
    <col min="1" max="1" width="19.5703125" customWidth="1"/>
    <col min="2" max="2" width="44.5703125" style="6" customWidth="1"/>
    <col min="3" max="3" width="14.140625" customWidth="1"/>
    <col min="4" max="4" width="13" customWidth="1"/>
    <col min="5" max="5" width="12" customWidth="1"/>
    <col min="6" max="6" width="13.28515625" style="1" customWidth="1"/>
    <col min="7" max="7" width="12.7109375" customWidth="1"/>
    <col min="8" max="8" width="12.7109375" style="1" customWidth="1"/>
    <col min="9" max="9" width="11" style="1" customWidth="1"/>
    <col min="10" max="10" width="10.7109375" style="1" customWidth="1"/>
    <col min="11" max="11" width="11.5703125" style="1" customWidth="1"/>
    <col min="12" max="12" width="15.42578125" style="1" customWidth="1"/>
    <col min="13" max="13" width="11.42578125" style="1" customWidth="1"/>
    <col min="14" max="14" width="10.5703125" style="3" customWidth="1"/>
  </cols>
  <sheetData>
    <row r="1" spans="1:14" ht="18.75" x14ac:dyDescent="0.3">
      <c r="B1" s="100" t="s">
        <v>152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15.75" customHeight="1" x14ac:dyDescent="0.25">
      <c r="B2" s="101" t="s">
        <v>154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15.75" x14ac:dyDescent="0.25">
      <c r="B3" s="101" t="s">
        <v>153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ht="14.25" customHeight="1" thickBot="1" x14ac:dyDescent="0.4">
      <c r="B4" s="9"/>
      <c r="C4" s="9"/>
      <c r="D4" s="9"/>
      <c r="E4" s="34"/>
      <c r="F4" s="34"/>
      <c r="G4" s="34"/>
      <c r="H4" s="9"/>
      <c r="I4" s="9"/>
      <c r="J4" s="10"/>
      <c r="K4" s="34"/>
      <c r="L4" s="34"/>
      <c r="M4" s="115" t="s">
        <v>151</v>
      </c>
      <c r="N4" s="116"/>
    </row>
    <row r="5" spans="1:14" ht="25.5" customHeight="1" x14ac:dyDescent="0.2">
      <c r="A5" s="148" t="s">
        <v>74</v>
      </c>
      <c r="B5" s="109" t="s">
        <v>73</v>
      </c>
      <c r="C5" s="109" t="s">
        <v>113</v>
      </c>
      <c r="D5" s="102" t="s">
        <v>144</v>
      </c>
      <c r="E5" s="102" t="s">
        <v>139</v>
      </c>
      <c r="F5" s="102"/>
      <c r="G5" s="102"/>
      <c r="H5" s="124" t="s">
        <v>149</v>
      </c>
      <c r="I5" s="103" t="s">
        <v>76</v>
      </c>
      <c r="J5" s="107"/>
      <c r="K5" s="107"/>
      <c r="L5" s="103" t="s">
        <v>77</v>
      </c>
      <c r="M5" s="103"/>
      <c r="N5" s="104"/>
    </row>
    <row r="6" spans="1:14" ht="39.75" customHeight="1" x14ac:dyDescent="0.2">
      <c r="A6" s="149"/>
      <c r="B6" s="110"/>
      <c r="C6" s="110"/>
      <c r="D6" s="111"/>
      <c r="E6" s="112" t="s">
        <v>138</v>
      </c>
      <c r="F6" s="112" t="s">
        <v>140</v>
      </c>
      <c r="G6" s="112" t="s">
        <v>145</v>
      </c>
      <c r="H6" s="117"/>
      <c r="I6" s="108"/>
      <c r="J6" s="108"/>
      <c r="K6" s="108"/>
      <c r="L6" s="113" t="s">
        <v>150</v>
      </c>
      <c r="M6" s="113" t="s">
        <v>127</v>
      </c>
      <c r="N6" s="105" t="s">
        <v>141</v>
      </c>
    </row>
    <row r="7" spans="1:14" ht="104.25" customHeight="1" x14ac:dyDescent="0.2">
      <c r="A7" s="149"/>
      <c r="B7" s="110"/>
      <c r="C7" s="110"/>
      <c r="D7" s="111"/>
      <c r="E7" s="112"/>
      <c r="F7" s="112"/>
      <c r="G7" s="112"/>
      <c r="H7" s="117"/>
      <c r="I7" s="99" t="s">
        <v>146</v>
      </c>
      <c r="J7" s="99" t="s">
        <v>147</v>
      </c>
      <c r="K7" s="99" t="s">
        <v>148</v>
      </c>
      <c r="L7" s="114"/>
      <c r="M7" s="108"/>
      <c r="N7" s="106"/>
    </row>
    <row r="8" spans="1:14" ht="29.25" customHeight="1" x14ac:dyDescent="0.2">
      <c r="A8" s="150" t="s">
        <v>32</v>
      </c>
      <c r="B8" s="118" t="s">
        <v>62</v>
      </c>
      <c r="C8" s="48" t="s">
        <v>75</v>
      </c>
      <c r="D8" s="49">
        <v>172454.39999999999</v>
      </c>
      <c r="E8" s="49">
        <v>191535</v>
      </c>
      <c r="F8" s="15">
        <v>147213.20000000001</v>
      </c>
      <c r="G8" s="49">
        <v>194146</v>
      </c>
      <c r="H8" s="50">
        <f>G8/D8</f>
        <v>1.1257816559044014</v>
      </c>
      <c r="I8" s="15">
        <v>218985</v>
      </c>
      <c r="J8" s="15">
        <v>234161</v>
      </c>
      <c r="K8" s="15">
        <v>252954</v>
      </c>
      <c r="L8" s="29">
        <f>I8/G8</f>
        <v>1.1279397978840666</v>
      </c>
      <c r="M8" s="29">
        <f>J8/I8</f>
        <v>1.0693015503344978</v>
      </c>
      <c r="N8" s="24">
        <f>K8/J8</f>
        <v>1.080256746426604</v>
      </c>
    </row>
    <row r="9" spans="1:14" ht="19.5" customHeight="1" x14ac:dyDescent="0.2">
      <c r="A9" s="151"/>
      <c r="B9" s="118" t="s">
        <v>114</v>
      </c>
      <c r="C9" s="51"/>
      <c r="D9" s="52">
        <v>130896.7</v>
      </c>
      <c r="E9" s="52">
        <v>144610</v>
      </c>
      <c r="F9" s="52">
        <v>111169.1</v>
      </c>
      <c r="G9" s="52">
        <v>146580.29999999999</v>
      </c>
      <c r="H9" s="53">
        <f t="shared" ref="H9:H37" si="0">G9/D9</f>
        <v>1.1198166187535668</v>
      </c>
      <c r="I9" s="52">
        <v>165860</v>
      </c>
      <c r="J9" s="52">
        <v>176719</v>
      </c>
      <c r="K9" s="52">
        <v>191070</v>
      </c>
      <c r="L9" s="28">
        <f t="shared" ref="L9:L37" si="1">I9/G9</f>
        <v>1.1315299532065359</v>
      </c>
      <c r="M9" s="28">
        <f t="shared" ref="M9:M65" si="2">J9/I9</f>
        <v>1.0654708790546243</v>
      </c>
      <c r="N9" s="23">
        <f t="shared" ref="N9:N65" si="3">K9/J9</f>
        <v>1.0812080195112015</v>
      </c>
    </row>
    <row r="10" spans="1:14" ht="16.899999999999999" customHeight="1" x14ac:dyDescent="0.25">
      <c r="A10" s="152"/>
      <c r="B10" s="119" t="s">
        <v>61</v>
      </c>
      <c r="C10" s="54"/>
      <c r="D10" s="55">
        <v>47.09</v>
      </c>
      <c r="E10" s="55">
        <v>46.13</v>
      </c>
      <c r="F10" s="55">
        <v>46.13</v>
      </c>
      <c r="G10" s="55">
        <v>46.13</v>
      </c>
      <c r="H10" s="53">
        <f t="shared" si="0"/>
        <v>0.9796135060522404</v>
      </c>
      <c r="I10" s="36">
        <v>46.83</v>
      </c>
      <c r="J10" s="36">
        <v>46.18</v>
      </c>
      <c r="K10" s="36">
        <v>46.35</v>
      </c>
      <c r="L10" s="28">
        <f t="shared" si="1"/>
        <v>1.0151745068285281</v>
      </c>
      <c r="M10" s="28">
        <f t="shared" si="2"/>
        <v>0.98612000854153326</v>
      </c>
      <c r="N10" s="23">
        <f t="shared" si="3"/>
        <v>1.0036812472932006</v>
      </c>
    </row>
    <row r="11" spans="1:14" ht="38.25" customHeight="1" x14ac:dyDescent="0.25">
      <c r="A11" s="150" t="s">
        <v>63</v>
      </c>
      <c r="B11" s="120" t="s">
        <v>52</v>
      </c>
      <c r="C11" s="56" t="s">
        <v>79</v>
      </c>
      <c r="D11" s="49">
        <v>18206.900000000001</v>
      </c>
      <c r="E11" s="49">
        <v>18420</v>
      </c>
      <c r="F11" s="15">
        <v>16491.669999999998</v>
      </c>
      <c r="G11" s="49">
        <v>19924.5</v>
      </c>
      <c r="H11" s="53">
        <f t="shared" si="0"/>
        <v>1.0943378609208596</v>
      </c>
      <c r="I11" s="37">
        <v>21311</v>
      </c>
      <c r="J11" s="37">
        <v>22738</v>
      </c>
      <c r="K11" s="37">
        <v>22317</v>
      </c>
      <c r="L11" s="29">
        <f t="shared" si="1"/>
        <v>1.0695876935431252</v>
      </c>
      <c r="M11" s="29">
        <f t="shared" si="2"/>
        <v>1.0669607245084698</v>
      </c>
      <c r="N11" s="24">
        <f t="shared" si="3"/>
        <v>0.98148473920309609</v>
      </c>
    </row>
    <row r="12" spans="1:14" ht="18.75" customHeight="1" x14ac:dyDescent="0.2">
      <c r="A12" s="150" t="s">
        <v>46</v>
      </c>
      <c r="B12" s="118" t="s">
        <v>58</v>
      </c>
      <c r="C12" s="57">
        <v>1</v>
      </c>
      <c r="D12" s="49">
        <v>18189.2</v>
      </c>
      <c r="E12" s="49">
        <v>30388</v>
      </c>
      <c r="F12" s="15">
        <v>31489.9</v>
      </c>
      <c r="G12" s="49">
        <v>31939</v>
      </c>
      <c r="H12" s="50">
        <f t="shared" si="0"/>
        <v>1.7559320915708221</v>
      </c>
      <c r="I12" s="37">
        <v>31500</v>
      </c>
      <c r="J12" s="37">
        <v>32760</v>
      </c>
      <c r="K12" s="37">
        <v>23823</v>
      </c>
      <c r="L12" s="29">
        <f t="shared" si="1"/>
        <v>0.98625504868655878</v>
      </c>
      <c r="M12" s="29">
        <f t="shared" si="2"/>
        <v>1.04</v>
      </c>
      <c r="N12" s="24">
        <f t="shared" si="3"/>
        <v>0.72719780219780217</v>
      </c>
    </row>
    <row r="13" spans="1:14" ht="19.5" customHeight="1" x14ac:dyDescent="0.2">
      <c r="A13" s="150" t="s">
        <v>11</v>
      </c>
      <c r="B13" s="118" t="s">
        <v>59</v>
      </c>
      <c r="C13" s="58">
        <v>1</v>
      </c>
      <c r="D13" s="49">
        <v>-28.3</v>
      </c>
      <c r="E13" s="49">
        <v>0</v>
      </c>
      <c r="F13" s="15">
        <v>37.96</v>
      </c>
      <c r="G13" s="15">
        <v>38</v>
      </c>
      <c r="H13" s="50">
        <f t="shared" si="0"/>
        <v>-1.342756183745583</v>
      </c>
      <c r="I13" s="15">
        <v>0</v>
      </c>
      <c r="J13" s="15">
        <v>0</v>
      </c>
      <c r="K13" s="15">
        <v>0</v>
      </c>
      <c r="L13" s="29" t="s">
        <v>82</v>
      </c>
      <c r="M13" s="29" t="s">
        <v>82</v>
      </c>
      <c r="N13" s="24" t="s">
        <v>82</v>
      </c>
    </row>
    <row r="14" spans="1:14" ht="18.75" customHeight="1" x14ac:dyDescent="0.2">
      <c r="A14" s="150" t="s">
        <v>23</v>
      </c>
      <c r="B14" s="118" t="s">
        <v>6</v>
      </c>
      <c r="C14" s="58">
        <v>1</v>
      </c>
      <c r="D14" s="49">
        <v>4262</v>
      </c>
      <c r="E14" s="49">
        <v>6020</v>
      </c>
      <c r="F14" s="15">
        <v>6019.87</v>
      </c>
      <c r="G14" s="15">
        <v>6019.9</v>
      </c>
      <c r="H14" s="50">
        <f t="shared" si="0"/>
        <v>1.4124589394650398</v>
      </c>
      <c r="I14" s="15">
        <v>5000</v>
      </c>
      <c r="J14" s="15">
        <v>6063</v>
      </c>
      <c r="K14" s="15">
        <v>6365</v>
      </c>
      <c r="L14" s="29">
        <f>I14/G14</f>
        <v>0.83057858103955218</v>
      </c>
      <c r="M14" s="29">
        <f t="shared" si="2"/>
        <v>1.2125999999999999</v>
      </c>
      <c r="N14" s="24">
        <f t="shared" si="3"/>
        <v>1.0498103249216559</v>
      </c>
    </row>
    <row r="15" spans="1:14" ht="16.5" customHeight="1" x14ac:dyDescent="0.2">
      <c r="A15" s="150" t="s">
        <v>22</v>
      </c>
      <c r="B15" s="118" t="s">
        <v>53</v>
      </c>
      <c r="C15" s="58">
        <v>1</v>
      </c>
      <c r="D15" s="49">
        <v>1452.5</v>
      </c>
      <c r="E15" s="49">
        <v>2000</v>
      </c>
      <c r="F15" s="15">
        <v>2228.1999999999998</v>
      </c>
      <c r="G15" s="49">
        <v>2390</v>
      </c>
      <c r="H15" s="50">
        <f t="shared" si="0"/>
        <v>1.6454388984509467</v>
      </c>
      <c r="I15" s="15">
        <v>3051</v>
      </c>
      <c r="J15" s="15">
        <v>3222</v>
      </c>
      <c r="K15" s="15">
        <v>3396</v>
      </c>
      <c r="L15" s="29">
        <f t="shared" si="1"/>
        <v>1.2765690376569037</v>
      </c>
      <c r="M15" s="29">
        <f t="shared" si="2"/>
        <v>1.056047197640118</v>
      </c>
      <c r="N15" s="24">
        <f t="shared" si="3"/>
        <v>1.054003724394786</v>
      </c>
    </row>
    <row r="16" spans="1:14" ht="27" customHeight="1" x14ac:dyDescent="0.2">
      <c r="A16" s="150" t="s">
        <v>84</v>
      </c>
      <c r="B16" s="118" t="s">
        <v>85</v>
      </c>
      <c r="C16" s="58">
        <v>1</v>
      </c>
      <c r="D16" s="49">
        <v>2780.9</v>
      </c>
      <c r="E16" s="49">
        <v>2150</v>
      </c>
      <c r="F16" s="15">
        <v>1566.95</v>
      </c>
      <c r="G16" s="49">
        <v>3117</v>
      </c>
      <c r="H16" s="50">
        <f t="shared" si="0"/>
        <v>1.1208601531878168</v>
      </c>
      <c r="I16" s="15">
        <v>2945</v>
      </c>
      <c r="J16" s="15">
        <v>2960</v>
      </c>
      <c r="K16" s="15">
        <v>2985</v>
      </c>
      <c r="L16" s="29">
        <f t="shared" si="1"/>
        <v>0.94481873596406807</v>
      </c>
      <c r="M16" s="29">
        <f t="shared" si="2"/>
        <v>1.0050933786078098</v>
      </c>
      <c r="N16" s="24">
        <f t="shared" si="3"/>
        <v>1.0084459459459461</v>
      </c>
    </row>
    <row r="17" spans="1:14" ht="16.5" customHeight="1" x14ac:dyDescent="0.2">
      <c r="A17" s="150" t="s">
        <v>36</v>
      </c>
      <c r="B17" s="118" t="s">
        <v>35</v>
      </c>
      <c r="C17" s="58">
        <v>0.05</v>
      </c>
      <c r="D17" s="49">
        <v>572.20000000000005</v>
      </c>
      <c r="E17" s="49">
        <v>550</v>
      </c>
      <c r="F17" s="15">
        <v>364.09</v>
      </c>
      <c r="G17" s="49">
        <v>600</v>
      </c>
      <c r="H17" s="50">
        <f t="shared" si="0"/>
        <v>1.048584411045089</v>
      </c>
      <c r="I17" s="15">
        <v>590</v>
      </c>
      <c r="J17" s="15">
        <v>595</v>
      </c>
      <c r="K17" s="15">
        <v>600</v>
      </c>
      <c r="L17" s="29">
        <f t="shared" si="1"/>
        <v>0.98333333333333328</v>
      </c>
      <c r="M17" s="29">
        <f t="shared" si="2"/>
        <v>1.0084745762711864</v>
      </c>
      <c r="N17" s="24">
        <f t="shared" si="3"/>
        <v>1.0084033613445378</v>
      </c>
    </row>
    <row r="18" spans="1:14" ht="17.25" customHeight="1" x14ac:dyDescent="0.2">
      <c r="A18" s="150" t="s">
        <v>64</v>
      </c>
      <c r="B18" s="118" t="s">
        <v>57</v>
      </c>
      <c r="C18" s="58">
        <v>1</v>
      </c>
      <c r="D18" s="49">
        <v>12017.4</v>
      </c>
      <c r="E18" s="49">
        <v>13075</v>
      </c>
      <c r="F18" s="15">
        <v>17241.2</v>
      </c>
      <c r="G18" s="15">
        <v>17403</v>
      </c>
      <c r="H18" s="50">
        <f t="shared" si="0"/>
        <v>1.4481501822357581</v>
      </c>
      <c r="I18" s="15">
        <v>16500</v>
      </c>
      <c r="J18" s="15">
        <v>16550</v>
      </c>
      <c r="K18" s="15">
        <v>16565</v>
      </c>
      <c r="L18" s="29">
        <f t="shared" si="1"/>
        <v>0.94811239441475603</v>
      </c>
      <c r="M18" s="29">
        <f t="shared" si="2"/>
        <v>1.0030303030303029</v>
      </c>
      <c r="N18" s="24">
        <f t="shared" si="3"/>
        <v>1.0009063444108761</v>
      </c>
    </row>
    <row r="19" spans="1:14" ht="17.25" customHeight="1" x14ac:dyDescent="0.2">
      <c r="A19" s="150" t="s">
        <v>65</v>
      </c>
      <c r="B19" s="118" t="s">
        <v>60</v>
      </c>
      <c r="C19" s="58">
        <v>1</v>
      </c>
      <c r="D19" s="49">
        <v>4647.8</v>
      </c>
      <c r="E19" s="49">
        <v>5000</v>
      </c>
      <c r="F19" s="15">
        <v>2213</v>
      </c>
      <c r="G19" s="15">
        <v>5000</v>
      </c>
      <c r="H19" s="50">
        <f t="shared" si="0"/>
        <v>1.075777787340247</v>
      </c>
      <c r="I19" s="15">
        <v>5100</v>
      </c>
      <c r="J19" s="15">
        <v>5150</v>
      </c>
      <c r="K19" s="15">
        <v>5200</v>
      </c>
      <c r="L19" s="29">
        <f t="shared" si="1"/>
        <v>1.02</v>
      </c>
      <c r="M19" s="29">
        <f t="shared" si="2"/>
        <v>1.0098039215686274</v>
      </c>
      <c r="N19" s="24">
        <f t="shared" si="3"/>
        <v>1.0097087378640777</v>
      </c>
    </row>
    <row r="20" spans="1:14" ht="18" customHeight="1" x14ac:dyDescent="0.25">
      <c r="A20" s="153" t="s">
        <v>51</v>
      </c>
      <c r="B20" s="121" t="s">
        <v>41</v>
      </c>
      <c r="C20" s="58"/>
      <c r="D20" s="46">
        <f>SUM(D21:D28)</f>
        <v>3297.9</v>
      </c>
      <c r="E20" s="46">
        <f>SUM(E21:E28)</f>
        <v>3250</v>
      </c>
      <c r="F20" s="16">
        <f>SUM(F21:F28)</f>
        <v>3842.9</v>
      </c>
      <c r="G20" s="16">
        <f>SUM(G21:G28)</f>
        <v>4438</v>
      </c>
      <c r="H20" s="59">
        <f t="shared" si="0"/>
        <v>1.3457048424755147</v>
      </c>
      <c r="I20" s="16">
        <f>SUM(I21:I28)</f>
        <v>3500</v>
      </c>
      <c r="J20" s="16">
        <f>SUM(J21:J28)</f>
        <v>3600</v>
      </c>
      <c r="K20" s="16">
        <f>SUM(K21:K28)</f>
        <v>3700</v>
      </c>
      <c r="L20" s="30">
        <f t="shared" si="1"/>
        <v>0.78864353312302837</v>
      </c>
      <c r="M20" s="30">
        <f t="shared" si="2"/>
        <v>1.0285714285714285</v>
      </c>
      <c r="N20" s="27">
        <f t="shared" si="3"/>
        <v>1.0277777777777777</v>
      </c>
    </row>
    <row r="21" spans="1:14" ht="20.25" customHeight="1" x14ac:dyDescent="0.2">
      <c r="A21" s="150" t="s">
        <v>92</v>
      </c>
      <c r="B21" s="122" t="s">
        <v>0</v>
      </c>
      <c r="C21" s="58">
        <v>1</v>
      </c>
      <c r="D21" s="49">
        <v>3260.4</v>
      </c>
      <c r="E21" s="49">
        <v>3195</v>
      </c>
      <c r="F21" s="15">
        <v>3817.3</v>
      </c>
      <c r="G21" s="15">
        <v>4400</v>
      </c>
      <c r="H21" s="50">
        <f t="shared" si="0"/>
        <v>1.3495276653171389</v>
      </c>
      <c r="I21" s="15">
        <v>3445</v>
      </c>
      <c r="J21" s="15">
        <v>3540</v>
      </c>
      <c r="K21" s="15">
        <v>3635</v>
      </c>
      <c r="L21" s="29">
        <f t="shared" si="1"/>
        <v>0.78295454545454546</v>
      </c>
      <c r="M21" s="29">
        <f t="shared" si="2"/>
        <v>1.0275761973875182</v>
      </c>
      <c r="N21" s="24">
        <f t="shared" si="3"/>
        <v>1.0268361581920904</v>
      </c>
    </row>
    <row r="22" spans="1:14" ht="25.5" customHeight="1" x14ac:dyDescent="0.2">
      <c r="A22" s="150" t="s">
        <v>66</v>
      </c>
      <c r="B22" s="123" t="s">
        <v>81</v>
      </c>
      <c r="C22" s="58">
        <v>1</v>
      </c>
      <c r="D22" s="49">
        <v>37.5</v>
      </c>
      <c r="E22" s="49">
        <v>50</v>
      </c>
      <c r="F22" s="15">
        <v>25.6</v>
      </c>
      <c r="G22" s="15">
        <v>38</v>
      </c>
      <c r="H22" s="50">
        <f t="shared" si="0"/>
        <v>1.0133333333333334</v>
      </c>
      <c r="I22" s="15">
        <v>55</v>
      </c>
      <c r="J22" s="15">
        <v>60</v>
      </c>
      <c r="K22" s="15">
        <v>65</v>
      </c>
      <c r="L22" s="29">
        <f t="shared" si="1"/>
        <v>1.4473684210526316</v>
      </c>
      <c r="M22" s="29">
        <f t="shared" si="2"/>
        <v>1.0909090909090908</v>
      </c>
      <c r="N22" s="24">
        <f t="shared" si="3"/>
        <v>1.0833333333333333</v>
      </c>
    </row>
    <row r="23" spans="1:14" ht="1.5" hidden="1" customHeight="1" x14ac:dyDescent="0.2">
      <c r="A23" s="150" t="s">
        <v>55</v>
      </c>
      <c r="B23" s="123" t="s">
        <v>54</v>
      </c>
      <c r="C23" s="58">
        <v>0.5</v>
      </c>
      <c r="D23" s="49"/>
      <c r="E23" s="49">
        <v>0</v>
      </c>
      <c r="F23" s="15"/>
      <c r="G23" s="15"/>
      <c r="H23" s="50" t="e">
        <f t="shared" si="0"/>
        <v>#DIV/0!</v>
      </c>
      <c r="I23" s="15"/>
      <c r="J23" s="15"/>
      <c r="K23" s="15"/>
      <c r="L23" s="29" t="e">
        <f t="shared" si="1"/>
        <v>#DIV/0!</v>
      </c>
      <c r="M23" s="29" t="s">
        <v>82</v>
      </c>
      <c r="N23" s="24" t="s">
        <v>82</v>
      </c>
    </row>
    <row r="24" spans="1:14" ht="38.25" hidden="1" customHeight="1" x14ac:dyDescent="0.2">
      <c r="A24" s="150" t="s">
        <v>37</v>
      </c>
      <c r="B24" s="123" t="s">
        <v>42</v>
      </c>
      <c r="C24" s="58">
        <v>0.5</v>
      </c>
      <c r="D24" s="49"/>
      <c r="E24" s="49"/>
      <c r="F24" s="15"/>
      <c r="G24" s="15"/>
      <c r="H24" s="50" t="e">
        <f t="shared" si="0"/>
        <v>#DIV/0!</v>
      </c>
      <c r="I24" s="15"/>
      <c r="J24" s="15"/>
      <c r="K24" s="15"/>
      <c r="L24" s="29" t="e">
        <f t="shared" si="1"/>
        <v>#DIV/0!</v>
      </c>
      <c r="M24" s="29" t="e">
        <f t="shared" si="2"/>
        <v>#DIV/0!</v>
      </c>
      <c r="N24" s="24" t="e">
        <f t="shared" si="3"/>
        <v>#DIV/0!</v>
      </c>
    </row>
    <row r="25" spans="1:14" ht="31.5" hidden="1" customHeight="1" x14ac:dyDescent="0.2">
      <c r="A25" s="150" t="s">
        <v>38</v>
      </c>
      <c r="B25" s="123" t="s">
        <v>45</v>
      </c>
      <c r="C25" s="58">
        <v>0.5</v>
      </c>
      <c r="D25" s="49"/>
      <c r="E25" s="49"/>
      <c r="F25" s="15"/>
      <c r="G25" s="15"/>
      <c r="H25" s="50" t="e">
        <f t="shared" si="0"/>
        <v>#DIV/0!</v>
      </c>
      <c r="I25" s="15"/>
      <c r="J25" s="15"/>
      <c r="K25" s="15"/>
      <c r="L25" s="29" t="e">
        <f t="shared" si="1"/>
        <v>#DIV/0!</v>
      </c>
      <c r="M25" s="29" t="e">
        <f t="shared" si="2"/>
        <v>#DIV/0!</v>
      </c>
      <c r="N25" s="24" t="e">
        <f t="shared" si="3"/>
        <v>#DIV/0!</v>
      </c>
    </row>
    <row r="26" spans="1:14" ht="31.5" hidden="1" customHeight="1" x14ac:dyDescent="0.2">
      <c r="A26" s="150" t="s">
        <v>39</v>
      </c>
      <c r="B26" s="123" t="s">
        <v>40</v>
      </c>
      <c r="C26" s="58">
        <v>0.5</v>
      </c>
      <c r="D26" s="49"/>
      <c r="E26" s="49"/>
      <c r="F26" s="15"/>
      <c r="G26" s="15"/>
      <c r="H26" s="50" t="e">
        <f t="shared" si="0"/>
        <v>#DIV/0!</v>
      </c>
      <c r="I26" s="15"/>
      <c r="J26" s="15"/>
      <c r="K26" s="15"/>
      <c r="L26" s="29" t="e">
        <f t="shared" si="1"/>
        <v>#DIV/0!</v>
      </c>
      <c r="M26" s="29" t="e">
        <f t="shared" si="2"/>
        <v>#DIV/0!</v>
      </c>
      <c r="N26" s="24" t="e">
        <f t="shared" si="3"/>
        <v>#DIV/0!</v>
      </c>
    </row>
    <row r="27" spans="1:14" ht="10.5" hidden="1" customHeight="1" x14ac:dyDescent="0.2">
      <c r="A27" s="150" t="s">
        <v>44</v>
      </c>
      <c r="B27" s="123" t="s">
        <v>43</v>
      </c>
      <c r="C27" s="58">
        <v>0.5</v>
      </c>
      <c r="D27" s="49"/>
      <c r="E27" s="49"/>
      <c r="F27" s="15"/>
      <c r="G27" s="15"/>
      <c r="H27" s="50" t="e">
        <f t="shared" si="0"/>
        <v>#DIV/0!</v>
      </c>
      <c r="I27" s="15"/>
      <c r="J27" s="15"/>
      <c r="K27" s="15"/>
      <c r="L27" s="29" t="e">
        <f t="shared" si="1"/>
        <v>#DIV/0!</v>
      </c>
      <c r="M27" s="29" t="e">
        <f t="shared" si="2"/>
        <v>#DIV/0!</v>
      </c>
      <c r="N27" s="24" t="e">
        <f t="shared" si="3"/>
        <v>#DIV/0!</v>
      </c>
    </row>
    <row r="28" spans="1:14" ht="20.25" customHeight="1" thickBot="1" x14ac:dyDescent="0.25">
      <c r="A28" s="154" t="s">
        <v>31</v>
      </c>
      <c r="B28" s="123" t="s">
        <v>69</v>
      </c>
      <c r="C28" s="64">
        <v>1</v>
      </c>
      <c r="D28" s="65">
        <v>0</v>
      </c>
      <c r="E28" s="65">
        <v>5</v>
      </c>
      <c r="F28" s="66">
        <v>0</v>
      </c>
      <c r="G28" s="66">
        <v>0</v>
      </c>
      <c r="H28" s="67" t="e">
        <f t="shared" si="0"/>
        <v>#DIV/0!</v>
      </c>
      <c r="I28" s="66">
        <v>0</v>
      </c>
      <c r="J28" s="66">
        <v>0</v>
      </c>
      <c r="K28" s="66">
        <v>0</v>
      </c>
      <c r="L28" s="68" t="s">
        <v>82</v>
      </c>
      <c r="M28" s="68" t="e">
        <f t="shared" si="2"/>
        <v>#DIV/0!</v>
      </c>
      <c r="N28" s="69" t="e">
        <f t="shared" si="3"/>
        <v>#DIV/0!</v>
      </c>
    </row>
    <row r="29" spans="1:14" ht="27.6" hidden="1" customHeight="1" x14ac:dyDescent="0.25">
      <c r="A29" s="155" t="s">
        <v>31</v>
      </c>
      <c r="B29" s="95" t="s">
        <v>30</v>
      </c>
      <c r="C29" s="62">
        <v>1</v>
      </c>
      <c r="D29" s="47"/>
      <c r="E29" s="47"/>
      <c r="F29" s="17"/>
      <c r="G29" s="17"/>
      <c r="H29" s="63" t="e">
        <f t="shared" si="0"/>
        <v>#DIV/0!</v>
      </c>
      <c r="I29" s="17"/>
      <c r="J29" s="17"/>
      <c r="K29" s="96"/>
      <c r="L29" s="91" t="e">
        <f t="shared" si="1"/>
        <v>#DIV/0!</v>
      </c>
      <c r="M29" s="31" t="e">
        <f t="shared" si="2"/>
        <v>#DIV/0!</v>
      </c>
      <c r="N29" s="26" t="e">
        <f t="shared" si="3"/>
        <v>#DIV/0!</v>
      </c>
    </row>
    <row r="30" spans="1:14" ht="27.6" hidden="1" customHeight="1" x14ac:dyDescent="0.3">
      <c r="A30" s="156" t="s">
        <v>34</v>
      </c>
      <c r="B30" s="12" t="s">
        <v>33</v>
      </c>
      <c r="C30" s="60"/>
      <c r="D30" s="49"/>
      <c r="E30" s="49"/>
      <c r="F30" s="15"/>
      <c r="G30" s="15"/>
      <c r="H30" s="50" t="e">
        <f t="shared" si="0"/>
        <v>#DIV/0!</v>
      </c>
      <c r="I30" s="15"/>
      <c r="J30" s="15"/>
      <c r="K30" s="94">
        <v>0</v>
      </c>
      <c r="L30" s="83" t="e">
        <f t="shared" si="1"/>
        <v>#DIV/0!</v>
      </c>
      <c r="M30" s="29" t="e">
        <f t="shared" si="2"/>
        <v>#DIV/0!</v>
      </c>
      <c r="N30" s="24" t="e">
        <f t="shared" si="3"/>
        <v>#DIV/0!</v>
      </c>
    </row>
    <row r="31" spans="1:14" ht="15.75" hidden="1" thickBot="1" x14ac:dyDescent="0.25">
      <c r="A31" s="157" t="s">
        <v>16</v>
      </c>
      <c r="B31" s="11" t="s">
        <v>15</v>
      </c>
      <c r="C31" s="60">
        <v>1</v>
      </c>
      <c r="D31" s="49"/>
      <c r="E31" s="49"/>
      <c r="F31" s="15"/>
      <c r="G31" s="15"/>
      <c r="H31" s="50" t="e">
        <f t="shared" si="0"/>
        <v>#DIV/0!</v>
      </c>
      <c r="I31" s="15"/>
      <c r="J31" s="15"/>
      <c r="K31" s="94">
        <v>0</v>
      </c>
      <c r="L31" s="83" t="e">
        <f t="shared" si="1"/>
        <v>#DIV/0!</v>
      </c>
      <c r="M31" s="29" t="e">
        <f t="shared" si="2"/>
        <v>#DIV/0!</v>
      </c>
      <c r="N31" s="24" t="e">
        <f t="shared" si="3"/>
        <v>#DIV/0!</v>
      </c>
    </row>
    <row r="32" spans="1:14" ht="15.75" hidden="1" thickBot="1" x14ac:dyDescent="0.25">
      <c r="A32" s="157" t="s">
        <v>19</v>
      </c>
      <c r="B32" s="11" t="s">
        <v>18</v>
      </c>
      <c r="C32" s="60">
        <v>1</v>
      </c>
      <c r="D32" s="49"/>
      <c r="E32" s="49"/>
      <c r="F32" s="15"/>
      <c r="G32" s="15"/>
      <c r="H32" s="50" t="e">
        <f t="shared" si="0"/>
        <v>#DIV/0!</v>
      </c>
      <c r="I32" s="15"/>
      <c r="J32" s="15"/>
      <c r="K32" s="94">
        <v>0</v>
      </c>
      <c r="L32" s="83" t="e">
        <f t="shared" si="1"/>
        <v>#DIV/0!</v>
      </c>
      <c r="M32" s="29" t="e">
        <f t="shared" si="2"/>
        <v>#DIV/0!</v>
      </c>
      <c r="N32" s="24" t="e">
        <f t="shared" si="3"/>
        <v>#DIV/0!</v>
      </c>
    </row>
    <row r="33" spans="1:14" ht="15.75" hidden="1" thickBot="1" x14ac:dyDescent="0.25">
      <c r="A33" s="158" t="s">
        <v>24</v>
      </c>
      <c r="B33" s="11" t="s">
        <v>1</v>
      </c>
      <c r="C33" s="60">
        <v>0.5</v>
      </c>
      <c r="D33" s="49"/>
      <c r="E33" s="49"/>
      <c r="F33" s="15"/>
      <c r="G33" s="15"/>
      <c r="H33" s="50" t="e">
        <f t="shared" si="0"/>
        <v>#DIV/0!</v>
      </c>
      <c r="I33" s="15"/>
      <c r="J33" s="15"/>
      <c r="K33" s="94">
        <v>0</v>
      </c>
      <c r="L33" s="83" t="e">
        <f t="shared" si="1"/>
        <v>#DIV/0!</v>
      </c>
      <c r="M33" s="29" t="e">
        <f t="shared" si="2"/>
        <v>#DIV/0!</v>
      </c>
      <c r="N33" s="24" t="e">
        <f t="shared" si="3"/>
        <v>#DIV/0!</v>
      </c>
    </row>
    <row r="34" spans="1:14" ht="15.75" hidden="1" thickBot="1" x14ac:dyDescent="0.25">
      <c r="A34" s="158" t="s">
        <v>25</v>
      </c>
      <c r="B34" s="11" t="s">
        <v>7</v>
      </c>
      <c r="C34" s="60">
        <v>1</v>
      </c>
      <c r="D34" s="49"/>
      <c r="E34" s="49"/>
      <c r="F34" s="15"/>
      <c r="G34" s="15"/>
      <c r="H34" s="50" t="e">
        <f t="shared" si="0"/>
        <v>#DIV/0!</v>
      </c>
      <c r="I34" s="15"/>
      <c r="J34" s="15"/>
      <c r="K34" s="94">
        <v>0</v>
      </c>
      <c r="L34" s="83" t="e">
        <f t="shared" si="1"/>
        <v>#DIV/0!</v>
      </c>
      <c r="M34" s="29" t="e">
        <f t="shared" si="2"/>
        <v>#DIV/0!</v>
      </c>
      <c r="N34" s="24" t="e">
        <f t="shared" si="3"/>
        <v>#DIV/0!</v>
      </c>
    </row>
    <row r="35" spans="1:14" ht="15.75" hidden="1" thickBot="1" x14ac:dyDescent="0.25">
      <c r="A35" s="158" t="s">
        <v>26</v>
      </c>
      <c r="B35" s="11" t="s">
        <v>2</v>
      </c>
      <c r="C35" s="60">
        <v>1</v>
      </c>
      <c r="D35" s="49"/>
      <c r="E35" s="49"/>
      <c r="F35" s="15"/>
      <c r="G35" s="15"/>
      <c r="H35" s="50" t="e">
        <f t="shared" si="0"/>
        <v>#DIV/0!</v>
      </c>
      <c r="I35" s="15"/>
      <c r="J35" s="15"/>
      <c r="K35" s="94">
        <v>0</v>
      </c>
      <c r="L35" s="83" t="e">
        <f t="shared" si="1"/>
        <v>#DIV/0!</v>
      </c>
      <c r="M35" s="29" t="e">
        <f t="shared" si="2"/>
        <v>#DIV/0!</v>
      </c>
      <c r="N35" s="24" t="e">
        <f t="shared" si="3"/>
        <v>#DIV/0!</v>
      </c>
    </row>
    <row r="36" spans="1:14" ht="18" hidden="1" customHeight="1" thickBot="1" x14ac:dyDescent="0.25">
      <c r="A36" s="159" t="s">
        <v>28</v>
      </c>
      <c r="B36" s="13" t="s">
        <v>27</v>
      </c>
      <c r="C36" s="70">
        <v>0.9</v>
      </c>
      <c r="D36" s="71"/>
      <c r="E36" s="71"/>
      <c r="F36" s="18"/>
      <c r="G36" s="18"/>
      <c r="H36" s="72" t="e">
        <f t="shared" si="0"/>
        <v>#DIV/0!</v>
      </c>
      <c r="I36" s="18"/>
      <c r="J36" s="18"/>
      <c r="K36" s="97">
        <v>0</v>
      </c>
      <c r="L36" s="92" t="e">
        <f t="shared" si="1"/>
        <v>#DIV/0!</v>
      </c>
      <c r="M36" s="32" t="e">
        <f t="shared" si="2"/>
        <v>#DIV/0!</v>
      </c>
      <c r="N36" s="128" t="e">
        <f t="shared" si="3"/>
        <v>#DIV/0!</v>
      </c>
    </row>
    <row r="37" spans="1:14" s="5" customFormat="1" ht="19.5" customHeight="1" thickBot="1" x14ac:dyDescent="0.25">
      <c r="A37" s="131"/>
      <c r="B37" s="78" t="s">
        <v>4</v>
      </c>
      <c r="C37" s="79"/>
      <c r="D37" s="80">
        <f>D8+D13+D14+D20+D15+D17+D12+D11+D16+D18+D19</f>
        <v>237852.9</v>
      </c>
      <c r="E37" s="80">
        <f>E8+E13+E14+E20+E15+E17+E12+E11+E16+E18+E19</f>
        <v>272388</v>
      </c>
      <c r="F37" s="19">
        <f>F8+F13+F14+F20+F15+F17+F12+F11+F16+F18+F19</f>
        <v>228708.94</v>
      </c>
      <c r="G37" s="19">
        <f>G8+G13+G14+G20+G15+G17+G12+G11+G16+G18+G19</f>
        <v>285015.40000000002</v>
      </c>
      <c r="H37" s="81">
        <f t="shared" si="0"/>
        <v>1.1982843177442866</v>
      </c>
      <c r="I37" s="19">
        <f>I8+I11+I12+I13+I14+I16+I19+I18+I17+I20+I15</f>
        <v>308482</v>
      </c>
      <c r="J37" s="19">
        <f>J8+J11+J12+J13+J14+J16+J19+J18+J17+J20+J15</f>
        <v>327799</v>
      </c>
      <c r="K37" s="98">
        <f>K8+K11+K12+K13+K14+K16+K19+K18+K17+K20+K15</f>
        <v>337905</v>
      </c>
      <c r="L37" s="93">
        <f t="shared" si="1"/>
        <v>1.0823344984165768</v>
      </c>
      <c r="M37" s="33">
        <f t="shared" si="2"/>
        <v>1.0626195369583962</v>
      </c>
      <c r="N37" s="25">
        <f t="shared" si="3"/>
        <v>1.030829868303442</v>
      </c>
    </row>
    <row r="38" spans="1:14" s="4" customFormat="1" ht="16.5" customHeight="1" x14ac:dyDescent="0.3">
      <c r="A38" s="160"/>
      <c r="B38" s="130" t="s">
        <v>20</v>
      </c>
      <c r="C38" s="73"/>
      <c r="D38" s="74"/>
      <c r="E38" s="74"/>
      <c r="F38" s="75"/>
      <c r="G38" s="75"/>
      <c r="H38" s="76"/>
      <c r="I38" s="75"/>
      <c r="J38" s="75"/>
      <c r="K38" s="75"/>
      <c r="L38" s="77">
        <f>L37/H37</f>
        <v>0.90323680481275115</v>
      </c>
      <c r="M38" s="77">
        <f>M37/L37</f>
        <v>0.98178477957875032</v>
      </c>
      <c r="N38" s="147">
        <f>N37/M37</f>
        <v>0.97008367760115932</v>
      </c>
    </row>
    <row r="39" spans="1:14" ht="16.5" customHeight="1" x14ac:dyDescent="0.2">
      <c r="A39" s="150" t="s">
        <v>86</v>
      </c>
      <c r="B39" s="118" t="s">
        <v>8</v>
      </c>
      <c r="C39" s="48">
        <v>1</v>
      </c>
      <c r="D39" s="49">
        <v>29198.1</v>
      </c>
      <c r="E39" s="49">
        <v>28800</v>
      </c>
      <c r="F39" s="15">
        <v>25546.9</v>
      </c>
      <c r="G39" s="49">
        <v>30196.9</v>
      </c>
      <c r="H39" s="50">
        <f t="shared" ref="H39:H58" si="4">G39/D39</f>
        <v>1.0342077052958927</v>
      </c>
      <c r="I39" s="15">
        <v>28800</v>
      </c>
      <c r="J39" s="15">
        <v>28800</v>
      </c>
      <c r="K39" s="15">
        <v>28800</v>
      </c>
      <c r="L39" s="29">
        <f>I39/G39</f>
        <v>0.95374028459875015</v>
      </c>
      <c r="M39" s="29">
        <f t="shared" si="2"/>
        <v>1</v>
      </c>
      <c r="N39" s="24">
        <f>K39/J39</f>
        <v>1</v>
      </c>
    </row>
    <row r="40" spans="1:14" ht="36.75" customHeight="1" x14ac:dyDescent="0.2">
      <c r="A40" s="150" t="s">
        <v>128</v>
      </c>
      <c r="B40" s="118" t="s">
        <v>129</v>
      </c>
      <c r="C40" s="58">
        <v>1</v>
      </c>
      <c r="D40" s="49">
        <v>3361.2</v>
      </c>
      <c r="E40" s="49">
        <v>3270</v>
      </c>
      <c r="F40" s="15">
        <v>1739.7</v>
      </c>
      <c r="G40" s="49">
        <v>2663.7</v>
      </c>
      <c r="H40" s="50">
        <f t="shared" ref="H40:H41" si="5">G40/D40</f>
        <v>0.79248482684755439</v>
      </c>
      <c r="I40" s="15">
        <v>3270</v>
      </c>
      <c r="J40" s="15">
        <v>3270</v>
      </c>
      <c r="K40" s="15">
        <v>3270</v>
      </c>
      <c r="L40" s="29">
        <f>I40/G40</f>
        <v>1.2276157224912716</v>
      </c>
      <c r="M40" s="29">
        <f t="shared" ref="M40" si="6">J40/I40</f>
        <v>1</v>
      </c>
      <c r="N40" s="24">
        <f>K40/J40</f>
        <v>1</v>
      </c>
    </row>
    <row r="41" spans="1:14" ht="21.75" customHeight="1" x14ac:dyDescent="0.2">
      <c r="A41" s="150" t="s">
        <v>96</v>
      </c>
      <c r="B41" s="118" t="s">
        <v>94</v>
      </c>
      <c r="C41" s="48">
        <v>1</v>
      </c>
      <c r="D41" s="49">
        <v>2596.1999999999998</v>
      </c>
      <c r="E41" s="49">
        <v>2500</v>
      </c>
      <c r="F41" s="15">
        <v>1822.9</v>
      </c>
      <c r="G41" s="49">
        <v>2222.9</v>
      </c>
      <c r="H41" s="50">
        <f t="shared" si="5"/>
        <v>0.85621292658500892</v>
      </c>
      <c r="I41" s="15">
        <v>2200</v>
      </c>
      <c r="J41" s="15">
        <v>2200</v>
      </c>
      <c r="K41" s="15">
        <v>2200</v>
      </c>
      <c r="L41" s="29">
        <f t="shared" ref="L41:L46" si="7">I41/G41</f>
        <v>0.98969814206666962</v>
      </c>
      <c r="M41" s="29">
        <f t="shared" ref="M41:M46" si="8">J41/I41</f>
        <v>1</v>
      </c>
      <c r="N41" s="24">
        <f t="shared" ref="N41:N46" si="9">K41/J41</f>
        <v>1</v>
      </c>
    </row>
    <row r="42" spans="1:14" ht="18.75" customHeight="1" x14ac:dyDescent="0.2">
      <c r="A42" s="150" t="s">
        <v>97</v>
      </c>
      <c r="B42" s="118" t="s">
        <v>95</v>
      </c>
      <c r="C42" s="58">
        <v>1</v>
      </c>
      <c r="D42" s="49">
        <v>489.2</v>
      </c>
      <c r="E42" s="49">
        <v>500</v>
      </c>
      <c r="F42" s="15">
        <f>660.35+0.23</f>
        <v>660.58</v>
      </c>
      <c r="G42" s="49">
        <v>820.6</v>
      </c>
      <c r="H42" s="50">
        <f t="shared" si="4"/>
        <v>1.6774325429272283</v>
      </c>
      <c r="I42" s="49">
        <v>550</v>
      </c>
      <c r="J42" s="49">
        <v>550</v>
      </c>
      <c r="K42" s="49">
        <v>550</v>
      </c>
      <c r="L42" s="29">
        <f t="shared" si="7"/>
        <v>0.67024128686327078</v>
      </c>
      <c r="M42" s="29">
        <f t="shared" si="8"/>
        <v>1</v>
      </c>
      <c r="N42" s="24">
        <f t="shared" si="9"/>
        <v>1</v>
      </c>
    </row>
    <row r="43" spans="1:14" ht="19.5" customHeight="1" x14ac:dyDescent="0.2">
      <c r="A43" s="150" t="s">
        <v>29</v>
      </c>
      <c r="B43" s="118" t="s">
        <v>3</v>
      </c>
      <c r="C43" s="58">
        <v>0.6</v>
      </c>
      <c r="D43" s="49">
        <v>478</v>
      </c>
      <c r="E43" s="49">
        <v>730</v>
      </c>
      <c r="F43" s="15">
        <v>686</v>
      </c>
      <c r="G43" s="49">
        <v>686</v>
      </c>
      <c r="H43" s="50">
        <f t="shared" si="4"/>
        <v>1.4351464435146444</v>
      </c>
      <c r="I43" s="15">
        <v>744.58</v>
      </c>
      <c r="J43" s="15">
        <v>744.58</v>
      </c>
      <c r="K43" s="15">
        <v>744.58</v>
      </c>
      <c r="L43" s="29">
        <f t="shared" si="7"/>
        <v>1.085393586005831</v>
      </c>
      <c r="M43" s="29">
        <f t="shared" si="8"/>
        <v>1</v>
      </c>
      <c r="N43" s="24">
        <f t="shared" si="9"/>
        <v>1</v>
      </c>
    </row>
    <row r="44" spans="1:14" ht="29.25" hidden="1" customHeight="1" x14ac:dyDescent="0.2">
      <c r="A44" s="150" t="s">
        <v>118</v>
      </c>
      <c r="B44" s="123" t="s">
        <v>117</v>
      </c>
      <c r="C44" s="58">
        <v>1</v>
      </c>
      <c r="D44" s="49">
        <v>0</v>
      </c>
      <c r="E44" s="49">
        <v>0</v>
      </c>
      <c r="F44" s="15">
        <v>0</v>
      </c>
      <c r="G44" s="15">
        <v>0</v>
      </c>
      <c r="H44" s="50" t="s">
        <v>82</v>
      </c>
      <c r="I44" s="15">
        <v>0</v>
      </c>
      <c r="J44" s="15">
        <v>0</v>
      </c>
      <c r="K44" s="15">
        <v>0</v>
      </c>
      <c r="L44" s="29" t="s">
        <v>82</v>
      </c>
      <c r="M44" s="29" t="s">
        <v>82</v>
      </c>
      <c r="N44" s="24" t="s">
        <v>82</v>
      </c>
    </row>
    <row r="45" spans="1:14" ht="25.5" customHeight="1" x14ac:dyDescent="0.2">
      <c r="A45" s="150" t="s">
        <v>98</v>
      </c>
      <c r="B45" s="123" t="s">
        <v>80</v>
      </c>
      <c r="C45" s="58">
        <v>1</v>
      </c>
      <c r="D45" s="49">
        <v>727.3</v>
      </c>
      <c r="E45" s="49">
        <v>875</v>
      </c>
      <c r="F45" s="15">
        <v>852.7</v>
      </c>
      <c r="G45" s="49">
        <v>875</v>
      </c>
      <c r="H45" s="50">
        <f t="shared" si="4"/>
        <v>1.2030798845043311</v>
      </c>
      <c r="I45" s="15">
        <v>445.4</v>
      </c>
      <c r="J45" s="15">
        <v>442.4</v>
      </c>
      <c r="K45" s="15">
        <v>440.4</v>
      </c>
      <c r="L45" s="29">
        <f t="shared" si="7"/>
        <v>0.50902857142857139</v>
      </c>
      <c r="M45" s="29">
        <f t="shared" si="8"/>
        <v>0.99326448136506507</v>
      </c>
      <c r="N45" s="24">
        <f t="shared" si="9"/>
        <v>0.99547920433996384</v>
      </c>
    </row>
    <row r="46" spans="1:14" ht="28.5" customHeight="1" x14ac:dyDescent="0.2">
      <c r="A46" s="150" t="s">
        <v>99</v>
      </c>
      <c r="B46" s="123" t="s">
        <v>83</v>
      </c>
      <c r="C46" s="58">
        <v>1</v>
      </c>
      <c r="D46" s="49">
        <v>167.3</v>
      </c>
      <c r="E46" s="49">
        <v>210</v>
      </c>
      <c r="F46" s="15">
        <v>121.1</v>
      </c>
      <c r="G46" s="15">
        <v>210</v>
      </c>
      <c r="H46" s="50">
        <f t="shared" si="4"/>
        <v>1.2552301255230125</v>
      </c>
      <c r="I46" s="49">
        <v>210</v>
      </c>
      <c r="J46" s="49">
        <v>210</v>
      </c>
      <c r="K46" s="49">
        <v>210</v>
      </c>
      <c r="L46" s="29">
        <f t="shared" si="7"/>
        <v>1</v>
      </c>
      <c r="M46" s="29">
        <f t="shared" si="8"/>
        <v>1</v>
      </c>
      <c r="N46" s="24">
        <f t="shared" si="9"/>
        <v>1</v>
      </c>
    </row>
    <row r="47" spans="1:14" ht="25.5" customHeight="1" x14ac:dyDescent="0.2">
      <c r="A47" s="150" t="s">
        <v>100</v>
      </c>
      <c r="B47" s="122" t="s">
        <v>68</v>
      </c>
      <c r="C47" s="58">
        <v>1</v>
      </c>
      <c r="D47" s="49">
        <v>2334.6</v>
      </c>
      <c r="E47" s="49">
        <v>2520</v>
      </c>
      <c r="F47" s="15">
        <v>1630</v>
      </c>
      <c r="G47" s="15">
        <v>2520</v>
      </c>
      <c r="H47" s="50">
        <f t="shared" si="4"/>
        <v>1.0794140323824211</v>
      </c>
      <c r="I47" s="15">
        <v>2780</v>
      </c>
      <c r="J47" s="15">
        <v>2920</v>
      </c>
      <c r="K47" s="15">
        <v>3065</v>
      </c>
      <c r="L47" s="29">
        <f t="shared" ref="L47:L56" si="10">I47/G47</f>
        <v>1.1031746031746033</v>
      </c>
      <c r="M47" s="29">
        <f t="shared" si="2"/>
        <v>1.0503597122302157</v>
      </c>
      <c r="N47" s="24">
        <f t="shared" si="3"/>
        <v>1.0496575342465753</v>
      </c>
    </row>
    <row r="48" spans="1:14" ht="25.5" customHeight="1" x14ac:dyDescent="0.2">
      <c r="A48" s="150" t="s">
        <v>136</v>
      </c>
      <c r="B48" s="122" t="s">
        <v>137</v>
      </c>
      <c r="C48" s="58">
        <v>1</v>
      </c>
      <c r="D48" s="49">
        <v>52.7</v>
      </c>
      <c r="E48" s="49">
        <v>0</v>
      </c>
      <c r="F48" s="15">
        <v>17.3</v>
      </c>
      <c r="G48" s="15">
        <v>17.3</v>
      </c>
      <c r="H48" s="50" t="s">
        <v>82</v>
      </c>
      <c r="I48" s="15">
        <v>20</v>
      </c>
      <c r="J48" s="15">
        <v>30</v>
      </c>
      <c r="K48" s="15">
        <v>40</v>
      </c>
      <c r="L48" s="29" t="s">
        <v>82</v>
      </c>
      <c r="M48" s="29" t="s">
        <v>82</v>
      </c>
      <c r="N48" s="24" t="s">
        <v>82</v>
      </c>
    </row>
    <row r="49" spans="1:14" ht="25.5" customHeight="1" x14ac:dyDescent="0.2">
      <c r="A49" s="150" t="s">
        <v>131</v>
      </c>
      <c r="B49" s="122" t="s">
        <v>130</v>
      </c>
      <c r="C49" s="58">
        <v>1</v>
      </c>
      <c r="D49" s="49">
        <v>159.5</v>
      </c>
      <c r="E49" s="49">
        <v>120</v>
      </c>
      <c r="F49" s="15">
        <v>134.80000000000001</v>
      </c>
      <c r="G49" s="15">
        <v>160</v>
      </c>
      <c r="H49" s="50">
        <f t="shared" si="4"/>
        <v>1.0031347962382444</v>
      </c>
      <c r="I49" s="15">
        <v>160</v>
      </c>
      <c r="J49" s="15">
        <v>170</v>
      </c>
      <c r="K49" s="15">
        <v>180</v>
      </c>
      <c r="L49" s="29">
        <f t="shared" ref="L49" si="11">I49/G49</f>
        <v>1</v>
      </c>
      <c r="M49" s="29">
        <f t="shared" ref="M49" si="12">J49/I49</f>
        <v>1.0625</v>
      </c>
      <c r="N49" s="24">
        <f t="shared" ref="N49" si="13">K49/J49</f>
        <v>1.0588235294117647</v>
      </c>
    </row>
    <row r="50" spans="1:14" ht="17.25" customHeight="1" x14ac:dyDescent="0.2">
      <c r="A50" s="150" t="s">
        <v>101</v>
      </c>
      <c r="B50" s="122" t="s">
        <v>56</v>
      </c>
      <c r="C50" s="58">
        <v>1</v>
      </c>
      <c r="D50" s="49">
        <v>5663.1</v>
      </c>
      <c r="E50" s="49">
        <v>1395</v>
      </c>
      <c r="F50" s="15">
        <v>1658</v>
      </c>
      <c r="G50" s="15">
        <v>1658</v>
      </c>
      <c r="H50" s="50">
        <f t="shared" si="4"/>
        <v>0.29277250975614061</v>
      </c>
      <c r="I50" s="15">
        <v>500</v>
      </c>
      <c r="J50" s="15">
        <v>500</v>
      </c>
      <c r="K50" s="15">
        <v>500</v>
      </c>
      <c r="L50" s="29">
        <f t="shared" si="10"/>
        <v>0.30156815440289503</v>
      </c>
      <c r="M50" s="29">
        <f t="shared" si="2"/>
        <v>1</v>
      </c>
      <c r="N50" s="24">
        <f t="shared" si="3"/>
        <v>1</v>
      </c>
    </row>
    <row r="51" spans="1:14" ht="17.25" customHeight="1" x14ac:dyDescent="0.2">
      <c r="A51" s="150" t="s">
        <v>102</v>
      </c>
      <c r="B51" s="122" t="s">
        <v>14</v>
      </c>
      <c r="C51" s="58">
        <v>1</v>
      </c>
      <c r="D51" s="49">
        <v>9011.7000000000007</v>
      </c>
      <c r="E51" s="49">
        <v>31605</v>
      </c>
      <c r="F51" s="15">
        <f>31264+91.7</f>
        <v>31355.7</v>
      </c>
      <c r="G51" s="49">
        <v>31605</v>
      </c>
      <c r="H51" s="50">
        <f t="shared" si="4"/>
        <v>3.5071074270115514</v>
      </c>
      <c r="I51" s="15">
        <v>1000</v>
      </c>
      <c r="J51" s="15">
        <v>1000</v>
      </c>
      <c r="K51" s="15">
        <v>1000</v>
      </c>
      <c r="L51" s="29">
        <f t="shared" si="10"/>
        <v>3.1640563202024997E-2</v>
      </c>
      <c r="M51" s="29">
        <f t="shared" si="2"/>
        <v>1</v>
      </c>
      <c r="N51" s="24">
        <f t="shared" si="3"/>
        <v>1</v>
      </c>
    </row>
    <row r="52" spans="1:14" ht="18.75" customHeight="1" x14ac:dyDescent="0.25">
      <c r="A52" s="153" t="s">
        <v>12</v>
      </c>
      <c r="B52" s="121" t="s">
        <v>9</v>
      </c>
      <c r="C52" s="61"/>
      <c r="D52" s="46">
        <f>SUM(D53:D58)</f>
        <v>526.69999999999993</v>
      </c>
      <c r="E52" s="46">
        <f>SUM(E53:E58)</f>
        <v>315</v>
      </c>
      <c r="F52" s="46">
        <f>SUM(F53:F58)</f>
        <v>371</v>
      </c>
      <c r="G52" s="46">
        <f>SUM(G53:G58)</f>
        <v>441</v>
      </c>
      <c r="H52" s="59">
        <f t="shared" si="4"/>
        <v>0.83728877919119049</v>
      </c>
      <c r="I52" s="46">
        <f>SUM(I53:I58)</f>
        <v>400</v>
      </c>
      <c r="J52" s="46">
        <f>SUM(J53:J58)</f>
        <v>420</v>
      </c>
      <c r="K52" s="46">
        <f>SUM(K53:K58)</f>
        <v>441</v>
      </c>
      <c r="L52" s="30">
        <f t="shared" si="10"/>
        <v>0.90702947845804993</v>
      </c>
      <c r="M52" s="30">
        <f t="shared" si="2"/>
        <v>1.05</v>
      </c>
      <c r="N52" s="27">
        <f t="shared" si="3"/>
        <v>1.05</v>
      </c>
    </row>
    <row r="53" spans="1:14" ht="19.5" customHeight="1" x14ac:dyDescent="0.2">
      <c r="A53" s="150" t="s">
        <v>87</v>
      </c>
      <c r="B53" s="123" t="s">
        <v>91</v>
      </c>
      <c r="C53" s="58">
        <v>0.3</v>
      </c>
      <c r="D53" s="49">
        <v>161.4</v>
      </c>
      <c r="E53" s="49">
        <v>156</v>
      </c>
      <c r="F53" s="15">
        <v>190.3</v>
      </c>
      <c r="G53" s="15">
        <v>231</v>
      </c>
      <c r="H53" s="50">
        <f t="shared" si="4"/>
        <v>1.4312267657992566</v>
      </c>
      <c r="I53" s="15">
        <f>195+55</f>
        <v>250</v>
      </c>
      <c r="J53" s="15">
        <f>205+57.5</f>
        <v>262.5</v>
      </c>
      <c r="K53" s="15">
        <f>214.5+60.7</f>
        <v>275.2</v>
      </c>
      <c r="L53" s="29">
        <f t="shared" ref="L53" si="14">I53/G53</f>
        <v>1.0822510822510822</v>
      </c>
      <c r="M53" s="29">
        <f t="shared" ref="M53" si="15">J53/I53</f>
        <v>1.05</v>
      </c>
      <c r="N53" s="24">
        <f t="shared" ref="N53" si="16">K53/J53</f>
        <v>1.0483809523809524</v>
      </c>
    </row>
    <row r="54" spans="1:14" s="1" customFormat="1" ht="15" customHeight="1" x14ac:dyDescent="0.2">
      <c r="A54" s="161" t="s">
        <v>126</v>
      </c>
      <c r="B54" s="125" t="s">
        <v>125</v>
      </c>
      <c r="C54" s="58">
        <v>0.3</v>
      </c>
      <c r="D54" s="49">
        <v>59</v>
      </c>
      <c r="E54" s="49">
        <v>50</v>
      </c>
      <c r="F54" s="15">
        <v>41.6</v>
      </c>
      <c r="G54" s="15">
        <v>50</v>
      </c>
      <c r="H54" s="50">
        <f t="shared" si="4"/>
        <v>0.84745762711864403</v>
      </c>
      <c r="I54" s="15">
        <v>50</v>
      </c>
      <c r="J54" s="15">
        <v>52.5</v>
      </c>
      <c r="K54" s="15">
        <v>55.6</v>
      </c>
      <c r="L54" s="29">
        <f t="shared" si="10"/>
        <v>1</v>
      </c>
      <c r="M54" s="29">
        <f t="shared" si="2"/>
        <v>1.05</v>
      </c>
      <c r="N54" s="24">
        <f t="shared" si="3"/>
        <v>1.059047619047619</v>
      </c>
    </row>
    <row r="55" spans="1:14" ht="24.75" customHeight="1" x14ac:dyDescent="0.2">
      <c r="A55" s="161" t="s">
        <v>88</v>
      </c>
      <c r="B55" s="126" t="s">
        <v>93</v>
      </c>
      <c r="C55" s="58">
        <v>1</v>
      </c>
      <c r="D55" s="49">
        <v>98.6</v>
      </c>
      <c r="E55" s="49">
        <v>74</v>
      </c>
      <c r="F55" s="15">
        <v>55.9</v>
      </c>
      <c r="G55" s="15">
        <v>60</v>
      </c>
      <c r="H55" s="50">
        <f t="shared" si="4"/>
        <v>0.60851926977687631</v>
      </c>
      <c r="I55" s="15">
        <v>60</v>
      </c>
      <c r="J55" s="15">
        <v>63</v>
      </c>
      <c r="K55" s="15">
        <v>66.099999999999994</v>
      </c>
      <c r="L55" s="29">
        <f t="shared" si="10"/>
        <v>1</v>
      </c>
      <c r="M55" s="29">
        <f t="shared" si="2"/>
        <v>1.05</v>
      </c>
      <c r="N55" s="24">
        <f t="shared" si="3"/>
        <v>1.049206349206349</v>
      </c>
    </row>
    <row r="56" spans="1:14" ht="20.25" customHeight="1" x14ac:dyDescent="0.2">
      <c r="A56" s="161" t="s">
        <v>103</v>
      </c>
      <c r="B56" s="125" t="s">
        <v>13</v>
      </c>
      <c r="C56" s="58">
        <v>1</v>
      </c>
      <c r="D56" s="49">
        <v>202.3</v>
      </c>
      <c r="E56" s="49">
        <v>35</v>
      </c>
      <c r="F56" s="15">
        <v>37</v>
      </c>
      <c r="G56" s="15">
        <v>50</v>
      </c>
      <c r="H56" s="50">
        <f t="shared" si="4"/>
        <v>0.24715768660405338</v>
      </c>
      <c r="I56" s="15">
        <v>40</v>
      </c>
      <c r="J56" s="15">
        <v>42</v>
      </c>
      <c r="K56" s="15">
        <v>44.1</v>
      </c>
      <c r="L56" s="29">
        <f t="shared" si="10"/>
        <v>0.8</v>
      </c>
      <c r="M56" s="29">
        <f t="shared" si="2"/>
        <v>1.05</v>
      </c>
      <c r="N56" s="24">
        <f t="shared" si="3"/>
        <v>1.05</v>
      </c>
    </row>
    <row r="57" spans="1:14" ht="20.25" customHeight="1" x14ac:dyDescent="0.2">
      <c r="A57" s="161" t="s">
        <v>90</v>
      </c>
      <c r="B57" s="125" t="s">
        <v>89</v>
      </c>
      <c r="C57" s="58">
        <v>1</v>
      </c>
      <c r="D57" s="49">
        <v>5.4</v>
      </c>
      <c r="E57" s="49">
        <v>0</v>
      </c>
      <c r="F57" s="15">
        <v>0</v>
      </c>
      <c r="G57" s="15">
        <v>0</v>
      </c>
      <c r="H57" s="50">
        <f t="shared" si="4"/>
        <v>0</v>
      </c>
      <c r="I57" s="15">
        <v>0</v>
      </c>
      <c r="J57" s="15">
        <v>0</v>
      </c>
      <c r="K57" s="15">
        <v>0</v>
      </c>
      <c r="L57" s="29" t="s">
        <v>82</v>
      </c>
      <c r="M57" s="29" t="s">
        <v>82</v>
      </c>
      <c r="N57" s="24" t="s">
        <v>82</v>
      </c>
    </row>
    <row r="58" spans="1:14" ht="20.25" customHeight="1" x14ac:dyDescent="0.2">
      <c r="A58" s="161" t="s">
        <v>121</v>
      </c>
      <c r="B58" s="125" t="s">
        <v>122</v>
      </c>
      <c r="C58" s="58">
        <v>1</v>
      </c>
      <c r="D58" s="49">
        <v>0</v>
      </c>
      <c r="E58" s="49">
        <v>0</v>
      </c>
      <c r="F58" s="15">
        <v>46.2</v>
      </c>
      <c r="G58" s="15">
        <v>50</v>
      </c>
      <c r="H58" s="50" t="e">
        <f t="shared" si="4"/>
        <v>#DIV/0!</v>
      </c>
      <c r="I58" s="15">
        <v>0</v>
      </c>
      <c r="J58" s="15">
        <v>0</v>
      </c>
      <c r="K58" s="15">
        <v>0</v>
      </c>
      <c r="L58" s="29">
        <f t="shared" ref="L58" si="17">I58/G58</f>
        <v>0</v>
      </c>
      <c r="M58" s="29" t="e">
        <f t="shared" ref="M58" si="18">J58/I58</f>
        <v>#DIV/0!</v>
      </c>
      <c r="N58" s="24" t="e">
        <f t="shared" ref="N58" si="19">K58/J58</f>
        <v>#DIV/0!</v>
      </c>
    </row>
    <row r="59" spans="1:14" ht="18" customHeight="1" x14ac:dyDescent="0.2">
      <c r="A59" s="150" t="s">
        <v>104</v>
      </c>
      <c r="B59" s="118" t="s">
        <v>17</v>
      </c>
      <c r="C59" s="58">
        <v>1</v>
      </c>
      <c r="D59" s="49">
        <v>-2</v>
      </c>
      <c r="E59" s="49">
        <v>0</v>
      </c>
      <c r="F59" s="15">
        <v>0</v>
      </c>
      <c r="G59" s="15">
        <v>0</v>
      </c>
      <c r="H59" s="50" t="s">
        <v>82</v>
      </c>
      <c r="I59" s="15">
        <v>0</v>
      </c>
      <c r="J59" s="15">
        <v>0</v>
      </c>
      <c r="K59" s="15">
        <v>0</v>
      </c>
      <c r="L59" s="29" t="s">
        <v>82</v>
      </c>
      <c r="M59" s="29" t="s">
        <v>82</v>
      </c>
      <c r="N59" s="24" t="s">
        <v>82</v>
      </c>
    </row>
    <row r="60" spans="1:14" ht="24.75" customHeight="1" x14ac:dyDescent="0.2">
      <c r="A60" s="150" t="s">
        <v>105</v>
      </c>
      <c r="B60" s="118" t="s">
        <v>5</v>
      </c>
      <c r="C60" s="58">
        <v>1</v>
      </c>
      <c r="D60" s="49">
        <v>349.7</v>
      </c>
      <c r="E60" s="49">
        <v>284.10000000000002</v>
      </c>
      <c r="F60" s="15">
        <v>189.4</v>
      </c>
      <c r="G60" s="49">
        <v>284.10000000000002</v>
      </c>
      <c r="H60" s="50">
        <f>G60/D60</f>
        <v>0.81241063768944821</v>
      </c>
      <c r="I60" s="15">
        <v>2000</v>
      </c>
      <c r="J60" s="15">
        <v>2000</v>
      </c>
      <c r="K60" s="15">
        <v>2000</v>
      </c>
      <c r="L60" s="29">
        <f t="shared" ref="L60:L61" si="20">I60/G60</f>
        <v>7.0397747272087283</v>
      </c>
      <c r="M60" s="29">
        <f t="shared" ref="M60:M61" si="21">J60/I60</f>
        <v>1</v>
      </c>
      <c r="N60" s="24">
        <f t="shared" ref="N60:N61" si="22">K60/J60</f>
        <v>1</v>
      </c>
    </row>
    <row r="61" spans="1:14" ht="18.75" customHeight="1" x14ac:dyDescent="0.2">
      <c r="A61" s="150" t="s">
        <v>116</v>
      </c>
      <c r="B61" s="118" t="s">
        <v>115</v>
      </c>
      <c r="C61" s="57">
        <v>1</v>
      </c>
      <c r="D61" s="49">
        <v>1987</v>
      </c>
      <c r="E61" s="49">
        <v>1815.9</v>
      </c>
      <c r="F61" s="15">
        <v>1828.7</v>
      </c>
      <c r="G61" s="49">
        <v>1815.9</v>
      </c>
      <c r="H61" s="50">
        <f>G61/D61</f>
        <v>0.91389028686462004</v>
      </c>
      <c r="I61" s="15">
        <v>0</v>
      </c>
      <c r="J61" s="15">
        <v>0</v>
      </c>
      <c r="K61" s="15">
        <v>0</v>
      </c>
      <c r="L61" s="29">
        <f t="shared" si="20"/>
        <v>0</v>
      </c>
      <c r="M61" s="29" t="e">
        <f t="shared" si="21"/>
        <v>#DIV/0!</v>
      </c>
      <c r="N61" s="24" t="e">
        <f t="shared" si="22"/>
        <v>#DIV/0!</v>
      </c>
    </row>
    <row r="62" spans="1:14" ht="32.25" customHeight="1" thickBot="1" x14ac:dyDescent="0.25">
      <c r="A62" s="162" t="s">
        <v>143</v>
      </c>
      <c r="B62" s="127" t="s">
        <v>142</v>
      </c>
      <c r="C62" s="82">
        <v>1</v>
      </c>
      <c r="D62" s="71">
        <v>0</v>
      </c>
      <c r="E62" s="71">
        <v>0</v>
      </c>
      <c r="F62" s="18">
        <v>109.5</v>
      </c>
      <c r="G62" s="18">
        <v>109.5</v>
      </c>
      <c r="H62" s="18">
        <v>0</v>
      </c>
      <c r="I62" s="18">
        <v>0</v>
      </c>
      <c r="J62" s="18">
        <v>0</v>
      </c>
      <c r="K62" s="18">
        <v>0</v>
      </c>
      <c r="L62" s="32" t="s">
        <v>82</v>
      </c>
      <c r="M62" s="32" t="s">
        <v>82</v>
      </c>
      <c r="N62" s="128" t="s">
        <v>82</v>
      </c>
    </row>
    <row r="63" spans="1:14" s="5" customFormat="1" ht="19.5" customHeight="1" thickBot="1" x14ac:dyDescent="0.25">
      <c r="A63" s="131"/>
      <c r="B63" s="132" t="s">
        <v>72</v>
      </c>
      <c r="C63" s="133"/>
      <c r="D63" s="80">
        <f>D39+D40+D41+D42+D43+D44+D45+D46+D47+D48+D49+D50+D51+D52+D59+D60+D61+D62</f>
        <v>57100.299999999988</v>
      </c>
      <c r="E63" s="80">
        <f>E39+E40+E41+E42+E43+E44+E45+E46+E47+E48+E49+E50+E51+E52+E59+E60+E61+E62</f>
        <v>74940</v>
      </c>
      <c r="F63" s="80">
        <f>F39+F40+F41+F42+F43+F44+F45+F46+F47+F48+F49+F50+F51+F52+F59+F60+F61+F62</f>
        <v>68724.28</v>
      </c>
      <c r="G63" s="80">
        <f>G39+G40+G41+G42+G43+G44+G45+G46+G47+G48+G49+G50+G51+G52+G59+G60+G61+G62</f>
        <v>76285.899999999994</v>
      </c>
      <c r="H63" s="81">
        <f>G63/D63</f>
        <v>1.3359982346852821</v>
      </c>
      <c r="I63" s="80">
        <f>I39+I40+I41+I42+I43+I44+I45+I46+I47+I48+I49+I50+I51+I52+I59+I60+I61+I62</f>
        <v>43079.98</v>
      </c>
      <c r="J63" s="80">
        <f>J39+J40+J41+J42+J43+J44+J45+J46+J47+J48+J49+J50+J51+J52+J59+J60+J61+J62</f>
        <v>43256.98</v>
      </c>
      <c r="K63" s="80">
        <f>K39+K40+K41+K42+K43+K44+K45+K46+K47+K48+K49+K50+K51+K52+K59+K60+K61+K62</f>
        <v>43440.98</v>
      </c>
      <c r="L63" s="33">
        <f>I63/G63</f>
        <v>0.56471746417096746</v>
      </c>
      <c r="M63" s="33">
        <f>J63/I63</f>
        <v>1.0041086370049384</v>
      </c>
      <c r="N63" s="25">
        <f t="shared" si="3"/>
        <v>1.004253648775296</v>
      </c>
    </row>
    <row r="64" spans="1:14" ht="20.25" customHeight="1" thickBot="1" x14ac:dyDescent="0.35">
      <c r="A64" s="163"/>
      <c r="B64" s="138" t="s">
        <v>21</v>
      </c>
      <c r="C64" s="139"/>
      <c r="D64" s="140"/>
      <c r="E64" s="140"/>
      <c r="F64" s="44"/>
      <c r="G64" s="44"/>
      <c r="H64" s="141" t="s">
        <v>82</v>
      </c>
      <c r="I64" s="44"/>
      <c r="J64" s="44"/>
      <c r="K64" s="44"/>
      <c r="L64" s="141">
        <f>L63/H63</f>
        <v>0.42269327122576372</v>
      </c>
      <c r="M64" s="142">
        <f>M63/L63</f>
        <v>1.7780725773710901</v>
      </c>
      <c r="N64" s="164">
        <f>N63/M63</f>
        <v>1.0001444184075443</v>
      </c>
    </row>
    <row r="65" spans="1:14" s="5" customFormat="1" ht="18" customHeight="1" thickBot="1" x14ac:dyDescent="0.25">
      <c r="A65" s="144"/>
      <c r="B65" s="145" t="s">
        <v>67</v>
      </c>
      <c r="C65" s="146"/>
      <c r="D65" s="87">
        <f>D37+D63</f>
        <v>294953.19999999995</v>
      </c>
      <c r="E65" s="87">
        <f>E37+E63</f>
        <v>347328</v>
      </c>
      <c r="F65" s="87">
        <f>F37+F63</f>
        <v>297433.21999999997</v>
      </c>
      <c r="G65" s="87">
        <f>G37+G63</f>
        <v>361301.30000000005</v>
      </c>
      <c r="H65" s="88">
        <f t="shared" ref="H65:H77" si="23">G65/D65</f>
        <v>1.2249444996697785</v>
      </c>
      <c r="I65" s="87">
        <f>I37+I63</f>
        <v>351561.98</v>
      </c>
      <c r="J65" s="87">
        <f>J37+J63</f>
        <v>371055.98</v>
      </c>
      <c r="K65" s="87">
        <f>K37+K63</f>
        <v>381345.98</v>
      </c>
      <c r="L65" s="89">
        <f t="shared" ref="L65:L77" si="24">I65/G65</f>
        <v>0.97304377260751607</v>
      </c>
      <c r="M65" s="89">
        <f t="shared" si="2"/>
        <v>1.0554496820162407</v>
      </c>
      <c r="N65" s="90">
        <f t="shared" si="3"/>
        <v>1.0277316646399284</v>
      </c>
    </row>
    <row r="66" spans="1:14" s="5" customFormat="1" ht="24.75" customHeight="1" x14ac:dyDescent="0.2">
      <c r="A66" s="155" t="s">
        <v>106</v>
      </c>
      <c r="B66" s="143" t="s">
        <v>70</v>
      </c>
      <c r="C66" s="135">
        <v>1</v>
      </c>
      <c r="D66" s="47">
        <v>407066</v>
      </c>
      <c r="E66" s="47">
        <v>410366</v>
      </c>
      <c r="F66" s="17">
        <v>361043</v>
      </c>
      <c r="G66" s="47">
        <v>410366</v>
      </c>
      <c r="H66" s="63">
        <f t="shared" si="23"/>
        <v>1.0081067934929471</v>
      </c>
      <c r="I66" s="47">
        <v>330938</v>
      </c>
      <c r="J66" s="47">
        <v>305180</v>
      </c>
      <c r="K66" s="47">
        <v>290951</v>
      </c>
      <c r="L66" s="31">
        <f t="shared" si="24"/>
        <v>0.80644595312477152</v>
      </c>
      <c r="M66" s="31">
        <f t="shared" ref="M66:M77" si="25">J66/I66</f>
        <v>0.92216668983314098</v>
      </c>
      <c r="N66" s="26">
        <f t="shared" ref="N66:N77" si="26">K66/J66</f>
        <v>0.95337505734320727</v>
      </c>
    </row>
    <row r="67" spans="1:14" s="5" customFormat="1" ht="21" customHeight="1" x14ac:dyDescent="0.2">
      <c r="A67" s="157" t="s">
        <v>107</v>
      </c>
      <c r="B67" s="129" t="s">
        <v>71</v>
      </c>
      <c r="C67" s="58">
        <v>1</v>
      </c>
      <c r="D67" s="49">
        <v>117490</v>
      </c>
      <c r="E67" s="49">
        <v>285356</v>
      </c>
      <c r="F67" s="15">
        <v>199866</v>
      </c>
      <c r="G67" s="49">
        <v>285356</v>
      </c>
      <c r="H67" s="50" t="s">
        <v>82</v>
      </c>
      <c r="I67" s="49">
        <v>0</v>
      </c>
      <c r="J67" s="49">
        <v>0</v>
      </c>
      <c r="K67" s="49">
        <v>0</v>
      </c>
      <c r="L67" s="29" t="s">
        <v>82</v>
      </c>
      <c r="M67" s="29" t="s">
        <v>82</v>
      </c>
      <c r="N67" s="24" t="s">
        <v>82</v>
      </c>
    </row>
    <row r="68" spans="1:14" s="5" customFormat="1" ht="21" customHeight="1" x14ac:dyDescent="0.2">
      <c r="A68" s="157" t="s">
        <v>133</v>
      </c>
      <c r="B68" s="129" t="s">
        <v>132</v>
      </c>
      <c r="C68" s="58">
        <v>1</v>
      </c>
      <c r="D68" s="49">
        <v>0</v>
      </c>
      <c r="E68" s="49">
        <v>0</v>
      </c>
      <c r="F68" s="15">
        <v>0</v>
      </c>
      <c r="G68" s="49">
        <v>0</v>
      </c>
      <c r="H68" s="50" t="s">
        <v>82</v>
      </c>
      <c r="I68" s="49">
        <v>0</v>
      </c>
      <c r="J68" s="49">
        <v>0</v>
      </c>
      <c r="K68" s="49">
        <v>0</v>
      </c>
      <c r="L68" s="29" t="s">
        <v>82</v>
      </c>
      <c r="M68" s="29" t="s">
        <v>82</v>
      </c>
      <c r="N68" s="24" t="s">
        <v>82</v>
      </c>
    </row>
    <row r="69" spans="1:14" s="5" customFormat="1" ht="21" customHeight="1" x14ac:dyDescent="0.2">
      <c r="A69" s="157" t="s">
        <v>135</v>
      </c>
      <c r="B69" s="129" t="s">
        <v>134</v>
      </c>
      <c r="C69" s="58">
        <v>1</v>
      </c>
      <c r="D69" s="49">
        <v>1080.3</v>
      </c>
      <c r="E69" s="49">
        <v>1917.6</v>
      </c>
      <c r="F69" s="15">
        <v>1917.6</v>
      </c>
      <c r="G69" s="49">
        <v>1917.6</v>
      </c>
      <c r="H69" s="50" t="s">
        <v>82</v>
      </c>
      <c r="I69" s="49">
        <v>0</v>
      </c>
      <c r="J69" s="49">
        <v>0</v>
      </c>
      <c r="K69" s="49">
        <v>0</v>
      </c>
      <c r="L69" s="29" t="s">
        <v>82</v>
      </c>
      <c r="M69" s="29" t="s">
        <v>82</v>
      </c>
      <c r="N69" s="24" t="s">
        <v>82</v>
      </c>
    </row>
    <row r="70" spans="1:14" s="5" customFormat="1" ht="21.75" customHeight="1" x14ac:dyDescent="0.2">
      <c r="A70" s="157" t="s">
        <v>108</v>
      </c>
      <c r="B70" s="129" t="s">
        <v>47</v>
      </c>
      <c r="C70" s="58">
        <v>1</v>
      </c>
      <c r="D70" s="49">
        <v>258977.7</v>
      </c>
      <c r="E70" s="49">
        <v>734634.6</v>
      </c>
      <c r="F70" s="15">
        <v>193522.3</v>
      </c>
      <c r="G70" s="49">
        <v>734634.6</v>
      </c>
      <c r="H70" s="50">
        <f t="shared" si="23"/>
        <v>2.8366712655182278</v>
      </c>
      <c r="I70" s="49">
        <v>72435</v>
      </c>
      <c r="J70" s="49">
        <v>79372</v>
      </c>
      <c r="K70" s="49">
        <v>205079.7</v>
      </c>
      <c r="L70" s="29">
        <f t="shared" si="24"/>
        <v>9.8600038713123506E-2</v>
      </c>
      <c r="M70" s="29">
        <f t="shared" ref="M70:M72" si="27">J70/I70</f>
        <v>1.0957686201421966</v>
      </c>
      <c r="N70" s="24">
        <f t="shared" ref="N70:N72" si="28">K70/J70</f>
        <v>2.5837789144786578</v>
      </c>
    </row>
    <row r="71" spans="1:14" s="5" customFormat="1" ht="19.5" customHeight="1" x14ac:dyDescent="0.2">
      <c r="A71" s="157" t="s">
        <v>109</v>
      </c>
      <c r="B71" s="129" t="s">
        <v>50</v>
      </c>
      <c r="C71" s="58">
        <v>1</v>
      </c>
      <c r="D71" s="49">
        <v>718763.3</v>
      </c>
      <c r="E71" s="49">
        <v>836560.2</v>
      </c>
      <c r="F71" s="15">
        <v>600138.6</v>
      </c>
      <c r="G71" s="49">
        <f>836560.2+1.9</f>
        <v>836562.1</v>
      </c>
      <c r="H71" s="50">
        <f t="shared" si="23"/>
        <v>1.1638909499135528</v>
      </c>
      <c r="I71" s="49">
        <v>729880.1</v>
      </c>
      <c r="J71" s="49">
        <v>748167.4</v>
      </c>
      <c r="K71" s="49">
        <v>748148.9</v>
      </c>
      <c r="L71" s="29">
        <f t="shared" si="24"/>
        <v>0.87247569546839376</v>
      </c>
      <c r="M71" s="29">
        <f t="shared" si="27"/>
        <v>1.0250552111230324</v>
      </c>
      <c r="N71" s="24">
        <f t="shared" si="28"/>
        <v>0.99997527291352173</v>
      </c>
    </row>
    <row r="72" spans="1:14" s="5" customFormat="1" ht="22.5" customHeight="1" thickBot="1" x14ac:dyDescent="0.25">
      <c r="A72" s="165" t="s">
        <v>110</v>
      </c>
      <c r="B72" s="43" t="s">
        <v>48</v>
      </c>
      <c r="C72" s="84">
        <v>1</v>
      </c>
      <c r="D72" s="71">
        <v>16262.6</v>
      </c>
      <c r="E72" s="71">
        <v>31939.4</v>
      </c>
      <c r="F72" s="18">
        <v>22807.599999999999</v>
      </c>
      <c r="G72" s="71">
        <v>31939.4</v>
      </c>
      <c r="H72" s="72">
        <f t="shared" si="23"/>
        <v>1.9639786995929311</v>
      </c>
      <c r="I72" s="71">
        <v>0</v>
      </c>
      <c r="J72" s="71">
        <v>0</v>
      </c>
      <c r="K72" s="71">
        <v>0</v>
      </c>
      <c r="L72" s="32">
        <f t="shared" si="24"/>
        <v>0</v>
      </c>
      <c r="M72" s="32" t="e">
        <f t="shared" si="27"/>
        <v>#DIV/0!</v>
      </c>
      <c r="N72" s="128" t="e">
        <f t="shared" si="28"/>
        <v>#DIV/0!</v>
      </c>
    </row>
    <row r="73" spans="1:14" s="5" customFormat="1" ht="28.5" customHeight="1" thickBot="1" x14ac:dyDescent="0.25">
      <c r="A73" s="136" t="s">
        <v>111</v>
      </c>
      <c r="B73" s="137" t="s">
        <v>49</v>
      </c>
      <c r="C73" s="86"/>
      <c r="D73" s="87">
        <f>SUM(D66:D72)</f>
        <v>1519639.9000000001</v>
      </c>
      <c r="E73" s="87">
        <f>SUM(E66:E72)</f>
        <v>2300773.7999999998</v>
      </c>
      <c r="F73" s="87">
        <f>SUM(F66:F72)</f>
        <v>1379295.1</v>
      </c>
      <c r="G73" s="87">
        <f>SUM(G66:G72)</f>
        <v>2300775.6999999997</v>
      </c>
      <c r="H73" s="88">
        <f t="shared" si="23"/>
        <v>1.5140269086117044</v>
      </c>
      <c r="I73" s="87">
        <f>SUM(I66:I72)</f>
        <v>1133253.1000000001</v>
      </c>
      <c r="J73" s="87">
        <f>SUM(J66:J72)</f>
        <v>1132719.3999999999</v>
      </c>
      <c r="K73" s="87">
        <f>SUM(K66:K72)</f>
        <v>1244179.6000000001</v>
      </c>
      <c r="L73" s="89">
        <f>I73/G73</f>
        <v>0.49255262040537034</v>
      </c>
      <c r="M73" s="89">
        <f t="shared" si="25"/>
        <v>0.99952905489515076</v>
      </c>
      <c r="N73" s="90">
        <f t="shared" si="26"/>
        <v>1.0984005394451619</v>
      </c>
    </row>
    <row r="74" spans="1:14" s="5" customFormat="1" ht="28.5" customHeight="1" x14ac:dyDescent="0.2">
      <c r="A74" s="155" t="s">
        <v>123</v>
      </c>
      <c r="B74" s="134" t="s">
        <v>124</v>
      </c>
      <c r="C74" s="135">
        <v>1</v>
      </c>
      <c r="D74" s="85">
        <v>139.1</v>
      </c>
      <c r="E74" s="85">
        <v>0</v>
      </c>
      <c r="F74" s="85">
        <v>0</v>
      </c>
      <c r="G74" s="85">
        <v>0</v>
      </c>
      <c r="H74" s="63">
        <f>G74/D74</f>
        <v>0</v>
      </c>
      <c r="I74" s="17">
        <v>0</v>
      </c>
      <c r="J74" s="17">
        <v>0</v>
      </c>
      <c r="K74" s="17">
        <v>0</v>
      </c>
      <c r="L74" s="31" t="s">
        <v>82</v>
      </c>
      <c r="M74" s="31" t="s">
        <v>82</v>
      </c>
      <c r="N74" s="26" t="s">
        <v>82</v>
      </c>
    </row>
    <row r="75" spans="1:14" ht="20.25" customHeight="1" x14ac:dyDescent="0.2">
      <c r="A75" s="157" t="s">
        <v>112</v>
      </c>
      <c r="B75" s="118" t="s">
        <v>10</v>
      </c>
      <c r="C75" s="58">
        <v>1</v>
      </c>
      <c r="D75" s="49">
        <v>5559.1</v>
      </c>
      <c r="E75" s="49">
        <v>2000</v>
      </c>
      <c r="F75" s="15">
        <v>1188</v>
      </c>
      <c r="G75" s="49">
        <v>2000</v>
      </c>
      <c r="H75" s="50">
        <f>G75/D75</f>
        <v>0.35977046644240973</v>
      </c>
      <c r="I75" s="15">
        <v>10000</v>
      </c>
      <c r="J75" s="15">
        <v>10000</v>
      </c>
      <c r="K75" s="15">
        <v>10000</v>
      </c>
      <c r="L75" s="29">
        <f t="shared" si="24"/>
        <v>5</v>
      </c>
      <c r="M75" s="29">
        <f t="shared" si="25"/>
        <v>1</v>
      </c>
      <c r="N75" s="24">
        <f t="shared" si="26"/>
        <v>1</v>
      </c>
    </row>
    <row r="76" spans="1:14" ht="39" customHeight="1" x14ac:dyDescent="0.2">
      <c r="A76" s="14" t="s">
        <v>78</v>
      </c>
      <c r="B76" s="118" t="s">
        <v>120</v>
      </c>
      <c r="C76" s="60"/>
      <c r="D76" s="49">
        <v>-679.5</v>
      </c>
      <c r="E76" s="49">
        <v>0</v>
      </c>
      <c r="F76" s="15">
        <v>-820.7</v>
      </c>
      <c r="G76" s="15">
        <v>-820.7</v>
      </c>
      <c r="H76" s="50">
        <f t="shared" si="23"/>
        <v>1.2077998528329654</v>
      </c>
      <c r="I76" s="15">
        <v>0</v>
      </c>
      <c r="J76" s="15">
        <v>0</v>
      </c>
      <c r="K76" s="15">
        <v>0</v>
      </c>
      <c r="L76" s="29" t="s">
        <v>82</v>
      </c>
      <c r="M76" s="29" t="s">
        <v>82</v>
      </c>
      <c r="N76" s="24" t="s">
        <v>82</v>
      </c>
    </row>
    <row r="77" spans="1:14" s="5" customFormat="1" ht="20.45" customHeight="1" thickBot="1" x14ac:dyDescent="0.25">
      <c r="A77" s="166"/>
      <c r="B77" s="167" t="s">
        <v>155</v>
      </c>
      <c r="C77" s="168"/>
      <c r="D77" s="169">
        <f>D65+D73+D74+D75+D76</f>
        <v>1819611.8000000003</v>
      </c>
      <c r="E77" s="169">
        <f>E65+E73+E75+E74+E76</f>
        <v>2650101.7999999998</v>
      </c>
      <c r="F77" s="170">
        <f t="shared" ref="F77" si="29">F65+F73+F75+F74+F76</f>
        <v>1677095.62</v>
      </c>
      <c r="G77" s="170">
        <f>G65+G73+G75+G74+G76</f>
        <v>2663256.2999999998</v>
      </c>
      <c r="H77" s="171">
        <f t="shared" si="23"/>
        <v>1.4636398269125312</v>
      </c>
      <c r="I77" s="170">
        <f>I65+I73+I75+I76</f>
        <v>1494815.08</v>
      </c>
      <c r="J77" s="170">
        <f>J65+J73+J75+J76</f>
        <v>1513775.38</v>
      </c>
      <c r="K77" s="170">
        <f>K65+K73+K75+K76</f>
        <v>1635525.58</v>
      </c>
      <c r="L77" s="172">
        <f t="shared" si="24"/>
        <v>0.56127346061285954</v>
      </c>
      <c r="M77" s="172">
        <f t="shared" si="25"/>
        <v>1.0126840438350406</v>
      </c>
      <c r="N77" s="173">
        <f t="shared" si="26"/>
        <v>1.0804281808308973</v>
      </c>
    </row>
    <row r="78" spans="1:14" x14ac:dyDescent="0.2">
      <c r="B78" s="7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0"/>
    </row>
    <row r="79" spans="1:14" s="5" customFormat="1" ht="15.75" x14ac:dyDescent="0.25">
      <c r="B79" s="21" t="s">
        <v>119</v>
      </c>
      <c r="C79" s="38"/>
      <c r="D79" s="38"/>
      <c r="E79" s="39"/>
      <c r="F79" s="39"/>
      <c r="G79" s="40"/>
      <c r="H79" s="41"/>
      <c r="I79" s="41"/>
      <c r="J79" s="41"/>
      <c r="K79" s="41"/>
      <c r="L79" s="41"/>
      <c r="M79" s="41"/>
      <c r="N79" s="42"/>
    </row>
    <row r="80" spans="1:14" ht="22.9" customHeight="1" x14ac:dyDescent="0.2">
      <c r="B80" s="22"/>
      <c r="C80" s="22"/>
      <c r="D80" s="22"/>
      <c r="E80" s="35"/>
      <c r="F80" s="35"/>
      <c r="G80" s="45"/>
    </row>
    <row r="81" spans="2:7" x14ac:dyDescent="0.2">
      <c r="B81" s="8"/>
      <c r="E81" s="1"/>
      <c r="G81" s="1"/>
    </row>
  </sheetData>
  <mergeCells count="18">
    <mergeCell ref="L6:L7"/>
    <mergeCell ref="M6:M7"/>
    <mergeCell ref="N6:N7"/>
    <mergeCell ref="I5:K6"/>
    <mergeCell ref="H5:H7"/>
    <mergeCell ref="B1:N1"/>
    <mergeCell ref="B3:N3"/>
    <mergeCell ref="B2:N2"/>
    <mergeCell ref="E5:G5"/>
    <mergeCell ref="L5:N5"/>
    <mergeCell ref="B5:B7"/>
    <mergeCell ref="C5:C7"/>
    <mergeCell ref="A5:A7"/>
    <mergeCell ref="D5:D7"/>
    <mergeCell ref="E6:E7"/>
    <mergeCell ref="F6:F7"/>
    <mergeCell ref="G6:G7"/>
    <mergeCell ref="M4:N4"/>
  </mergeCells>
  <phoneticPr fontId="0" type="noConversion"/>
  <pageMargins left="0.39370078740157483" right="0.39370078740157483" top="1.1811023622047245" bottom="0.59055118110236227" header="0.31496062992125984" footer="0.31496062992125984"/>
  <pageSetup paperSize="9" scale="66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</vt:lpstr>
      <vt:lpstr>Прогноз!Заголовки_для_печати</vt:lpstr>
    </vt:vector>
  </TitlesOfParts>
  <Company>Elcom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Нач отдела доходов</cp:lastModifiedBy>
  <cp:lastPrinted>2024-11-14T01:47:07Z</cp:lastPrinted>
  <dcterms:created xsi:type="dcterms:W3CDTF">1999-09-16T04:09:55Z</dcterms:created>
  <dcterms:modified xsi:type="dcterms:W3CDTF">2024-11-14T01:48:07Z</dcterms:modified>
</cp:coreProperties>
</file>