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0785" tabRatio="643" activeTab="0"/>
  </bookViews>
  <sheets>
    <sheet name="ПРОЕКТ" sheetId="1" r:id="rId1"/>
    <sheet name="октябрь" sheetId="2" r:id="rId2"/>
    <sheet name="1" sheetId="3" r:id="rId3"/>
    <sheet name="Лист1" sheetId="4" r:id="rId4"/>
  </sheets>
  <definedNames>
    <definedName name="_xlnm._FilterDatabase" localSheetId="2" hidden="1">'1'!$D$1:$D$108</definedName>
    <definedName name="Z_360DF558_D3A7_4F1F_91C1_519AF3E163C7_.wvu.Cols" localSheetId="2" hidden="1">'1'!$T:$V</definedName>
    <definedName name="Z_360DF558_D3A7_4F1F_91C1_519AF3E163C7_.wvu.Cols" localSheetId="0" hidden="1">'ПРОЕКТ'!$N:$P</definedName>
    <definedName name="Z_360DF558_D3A7_4F1F_91C1_519AF3E163C7_.wvu.Rows" localSheetId="1" hidden="1">'октябрь'!#REF!,'октябрь'!#REF!,'октябрь'!#REF!</definedName>
    <definedName name="Z_53F653F2_C94E_4462_8F0F_982F6FB7029F_.wvu.Cols" localSheetId="2" hidden="1">'1'!$T:$V</definedName>
    <definedName name="Z_53F653F2_C94E_4462_8F0F_982F6FB7029F_.wvu.Cols" localSheetId="0" hidden="1">'ПРОЕКТ'!$N:$P</definedName>
    <definedName name="Z_53F653F2_C94E_4462_8F0F_982F6FB7029F_.wvu.Rows" localSheetId="1" hidden="1">'октябрь'!#REF!,'октябрь'!#REF!,'октябрь'!#REF!</definedName>
    <definedName name="Z_BE19F00F_69D5_4209_9E7A_3B27FBDD614F_.wvu.Cols" localSheetId="2" hidden="1">'1'!$T:$V</definedName>
    <definedName name="Z_BE19F00F_69D5_4209_9E7A_3B27FBDD614F_.wvu.Cols" localSheetId="0" hidden="1">'ПРОЕКТ'!$N:$P</definedName>
    <definedName name="Z_BE19F00F_69D5_4209_9E7A_3B27FBDD614F_.wvu.Rows" localSheetId="1" hidden="1">'октябрь'!#REF!,'октябрь'!#REF!,'октябрь'!#REF!</definedName>
    <definedName name="Z_E995B9C0_3698_4A40_89E7_9FC2F7F3D78A_.wvu.Cols" localSheetId="2" hidden="1">'1'!$T:$V</definedName>
    <definedName name="Z_E995B9C0_3698_4A40_89E7_9FC2F7F3D78A_.wvu.Cols" localSheetId="0" hidden="1">'ПРОЕКТ'!$N:$P</definedName>
    <definedName name="Z_E995B9C0_3698_4A40_89E7_9FC2F7F3D78A_.wvu.Rows" localSheetId="1" hidden="1">'октябрь'!#REF!,'октябрь'!#REF!,'октябрь'!#REF!</definedName>
  </definedNames>
  <calcPr fullCalcOnLoad="1"/>
</workbook>
</file>

<file path=xl/sharedStrings.xml><?xml version="1.0" encoding="utf-8"?>
<sst xmlns="http://schemas.openxmlformats.org/spreadsheetml/2006/main" count="870" uniqueCount="304">
  <si>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</si>
  <si>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УСЗН</t>
  </si>
  <si>
    <t>УО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</si>
  <si>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</si>
  <si>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</si>
  <si>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ВСЕГО</t>
  </si>
  <si>
    <t>ДОТАЦИЯ</t>
  </si>
  <si>
    <t>Содержание и обустройство сибиреязвенных захоронений и скотомогильников (биотермических ям)</t>
  </si>
  <si>
    <t>Адресная социальная поддержка участников образовательного процесса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</si>
  <si>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</si>
  <si>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Социальная поддержка и социальное обслуживание населения в части содержания органов местного самоуправления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</si>
  <si>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</si>
  <si>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Организация круглогодичного отдыха, оздоровления и занятости обучающихся</t>
  </si>
  <si>
    <t>0701 02100 71800</t>
  </si>
  <si>
    <t>0709 02100 71940</t>
  </si>
  <si>
    <t>0801 04100 70420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</si>
  <si>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</si>
  <si>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жилых помещений детям-сиротам и детям, оставшимся без попечения родителей, лицам из их числа по договорам найма специлизированных жилых помещений</t>
  </si>
  <si>
    <t>Социальная поддержка работников образовательных организаций и участников образовательного процесса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</si>
  <si>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</si>
  <si>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Виды субвенций</t>
  </si>
  <si>
    <t>Код доходов</t>
  </si>
  <si>
    <t>Код расходов</t>
  </si>
  <si>
    <t>Создание и функционирование комиссий по делам несовершеннолетних и защите их прав</t>
  </si>
  <si>
    <t>0105 01000 51200</t>
  </si>
  <si>
    <t>Создание и функционирование административных комиссий</t>
  </si>
  <si>
    <t xml:space="preserve"> 0113 01000 79060</t>
  </si>
  <si>
    <t xml:space="preserve"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 </t>
  </si>
  <si>
    <t>1003 02300 72010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</si>
  <si>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</si>
  <si>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1003 15000 71660</t>
  </si>
  <si>
    <t>Реализация мер в области государственной молодежной политики</t>
  </si>
  <si>
    <t>0707 04100 70490</t>
  </si>
  <si>
    <t>0709 02300 72000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</si>
  <si>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</si>
  <si>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</si>
  <si>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</si>
  <si>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УК</t>
  </si>
  <si>
    <t>КУМИ</t>
  </si>
  <si>
    <t>ГРБС</t>
  </si>
  <si>
    <t>0113 01000 79050</t>
  </si>
  <si>
    <t>в т.ч. ФБ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</si>
  <si>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</si>
  <si>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Реализация программ формирования современной городской среды</t>
  </si>
  <si>
    <t>0503 200F2 55550</t>
  </si>
  <si>
    <t>Организация мероприятий при осуществлении деятельности по обращению с животными без владельцев</t>
  </si>
  <si>
    <t>УЖС</t>
  </si>
  <si>
    <t>1401 19100 70290</t>
  </si>
  <si>
    <t>АКМО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</si>
  <si>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</si>
  <si>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0702 02100 L3040</t>
  </si>
  <si>
    <t>ГАДБ</t>
  </si>
  <si>
    <t>СУБВЕНЦИЯ, в т.ч.:</t>
  </si>
  <si>
    <t>СУБСИДИИ, в т.ч.:</t>
  </si>
  <si>
    <t>Национальные проекты</t>
  </si>
  <si>
    <t xml:space="preserve"> 0203 01000 51180</t>
  </si>
  <si>
    <t>0702 02100 71830</t>
  </si>
  <si>
    <t>0702 02100 71840</t>
  </si>
  <si>
    <t>0709 02300 72070</t>
  </si>
  <si>
    <t>1002 03100 73880</t>
  </si>
  <si>
    <t>1002 03100 70170</t>
  </si>
  <si>
    <t>1003 03200 80110</t>
  </si>
  <si>
    <t>1003 032Р1 70050</t>
  </si>
  <si>
    <t>1003 03200 70010</t>
  </si>
  <si>
    <t>1004 02100 71810</t>
  </si>
  <si>
    <t>1004 02300 R0820</t>
  </si>
  <si>
    <t>1004 02300 80130</t>
  </si>
  <si>
    <t>1004 02300 80140</t>
  </si>
  <si>
    <t>1004 02300 71850</t>
  </si>
  <si>
    <t>1006 03300 70280</t>
  </si>
  <si>
    <t>0113 17100 71960</t>
  </si>
  <si>
    <t>0503 25000 70860</t>
  </si>
  <si>
    <t>0503 25000 71140</t>
  </si>
  <si>
    <t>ИНЫЕ МЕЖБЮДЖЕТНЫЕ</t>
  </si>
  <si>
    <t>0702 02100 53030</t>
  </si>
  <si>
    <t xml:space="preserve">Создание системы долговременного ухода за гражданами пожилого возраста и инвалидами </t>
  </si>
  <si>
    <t xml:space="preserve"> Профилактика безнадзорности и правонарушений несовершеннолетних</t>
  </si>
  <si>
    <t>Осуществление первичного воинского учета органами местного самоуправления поселений, муниципальных и городских округов</t>
  </si>
  <si>
    <t>0709 02300 72060</t>
  </si>
  <si>
    <t>0409 08400 72690</t>
  </si>
  <si>
    <t>0502 08200 72570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</si>
  <si>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</si>
  <si>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202 25163 14 0000</t>
  </si>
  <si>
    <t>202 15001 14 0000</t>
  </si>
  <si>
    <t>202 20041 14 0000</t>
  </si>
  <si>
    <t>202 20077 14 0000</t>
  </si>
  <si>
    <t>202 25555 14 0000</t>
  </si>
  <si>
    <t>202 25304 14 0000</t>
  </si>
  <si>
    <t>202 29999 14 0000</t>
  </si>
  <si>
    <t>202 25243 14 0000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</si>
  <si>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</t>
  </si>
  <si>
    <t>0505 260F5 52430</t>
  </si>
  <si>
    <t>0502 08500 72510</t>
  </si>
  <si>
    <t>202 35082 14 0000</t>
  </si>
  <si>
    <t>ФУ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</si>
  <si>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</si>
  <si>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202 35120 14 0000</t>
  </si>
  <si>
    <t>202 30024 14 0000</t>
  </si>
  <si>
    <t>202 35118 14 0000</t>
  </si>
  <si>
    <t>202 03024 14 0000</t>
  </si>
  <si>
    <t>202 30029 14 0000</t>
  </si>
  <si>
    <t>202 30027 14 0000</t>
  </si>
  <si>
    <t>202 45303 14 0000</t>
  </si>
  <si>
    <t>1006 031Р3 51630</t>
  </si>
  <si>
    <t>Заместитель главы - начальник финансового управления администрации Крапивинского муниципального округа   _____________________________________________   О.В.Стоянова</t>
  </si>
  <si>
    <t>Капитальный ремонт котельных и сетей теплоснабжения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</si>
  <si>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</si>
  <si>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Реализация федеральной целевой программы «Увековечение памяти погибших при защите Отечества на 2019 - 2024 годы»</t>
  </si>
  <si>
    <t xml:space="preserve">Модернизация автоматизированной системы централизованного оповещения населения Кемеровской области - Кузбасса 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</si>
  <si>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</si>
  <si>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</si>
  <si>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</si>
  <si>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Субвенции на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</si>
  <si>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1003 03200 70060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</si>
  <si>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</si>
  <si>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</si>
  <si>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202 29999 140000</t>
  </si>
  <si>
    <t>0502 08100 72450</t>
  </si>
  <si>
    <t>0503 04100 L2990</t>
  </si>
  <si>
    <t>0702 021E2 50980</t>
  </si>
  <si>
    <t>0310 09100 73780</t>
  </si>
  <si>
    <t>1003 03100 70070</t>
  </si>
  <si>
    <t>1003 03100 70020</t>
  </si>
  <si>
    <t>1003 03100 70080</t>
  </si>
  <si>
    <t>Строительство и реконструкция (модернизация) объектов питьевого водоснабжения</t>
  </si>
  <si>
    <r>
      <rPr>
        <sz val="9"/>
        <color indexed="10"/>
        <rFont val="Arial Cyr"/>
        <family val="0"/>
      </rPr>
      <t>1004</t>
    </r>
    <r>
      <rPr>
        <sz val="9"/>
        <rFont val="Arial Cyr"/>
        <family val="0"/>
      </rPr>
      <t xml:space="preserve"> 02300 72050</t>
    </r>
  </si>
  <si>
    <t>нет</t>
  </si>
  <si>
    <t>об</t>
  </si>
  <si>
    <t>202 25098 14 0000</t>
  </si>
  <si>
    <t>Обеспечение жильем социальных категорий граждан, установленных законодательством Кемеровской области-Кузбасса</t>
  </si>
  <si>
    <t>изменения</t>
  </si>
  <si>
    <t>2025 год</t>
  </si>
  <si>
    <t>2024 год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</si>
  <si>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</si>
  <si>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0702 021EB 57860</t>
  </si>
  <si>
    <t>Развитие физической культуры и массового спорта</t>
  </si>
  <si>
    <t>1102 04100 70510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</si>
  <si>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</si>
  <si>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0801 04100 L4670</t>
  </si>
  <si>
    <t>0801 041A1 55193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</si>
  <si>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</si>
  <si>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1003 03200 71510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</si>
  <si>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</si>
  <si>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1004 00000 72140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</si>
  <si>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</si>
  <si>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 xml:space="preserve">2 02 25786 14 0000 </t>
  </si>
  <si>
    <t>2 02 25519 14 0000</t>
  </si>
  <si>
    <t>2 02 29999 14 0000</t>
  </si>
  <si>
    <t>2 02 25299 14 0000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</si>
  <si>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</si>
  <si>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0703 021E2 51710</t>
  </si>
  <si>
    <t>1002 031P3 73880</t>
  </si>
  <si>
    <t xml:space="preserve">бюджет </t>
  </si>
  <si>
    <t>первоначальный бюджет</t>
  </si>
  <si>
    <t xml:space="preserve">2 02 25171 14 0000 </t>
  </si>
  <si>
    <t xml:space="preserve">2 02 25467 14 0000 </t>
  </si>
  <si>
    <t>Дата</t>
  </si>
  <si>
    <t>Наименование</t>
  </si>
  <si>
    <t>Сумма за месяц</t>
  </si>
  <si>
    <t>КЦ</t>
  </si>
  <si>
    <t>Классификация доходов</t>
  </si>
  <si>
    <t>Классификация расходов</t>
  </si>
  <si>
    <t>ФБ</t>
  </si>
  <si>
    <t>ОБ</t>
  </si>
  <si>
    <t>ВСЕГО СУБСИДИИ</t>
  </si>
  <si>
    <t>ВСЕГО СУБВЕНЦИИ</t>
  </si>
  <si>
    <t>0390002160</t>
  </si>
  <si>
    <t>Код цели</t>
  </si>
  <si>
    <t>23-51630-00000-00000</t>
  </si>
  <si>
    <t>0390002262</t>
  </si>
  <si>
    <t>0390002055</t>
  </si>
  <si>
    <t>0390002056</t>
  </si>
  <si>
    <t>0390002074</t>
  </si>
  <si>
    <t>0390002079</t>
  </si>
  <si>
    <t>0390002164</t>
  </si>
  <si>
    <t>0390002174</t>
  </si>
  <si>
    <t>0390002230</t>
  </si>
  <si>
    <t>0390002043</t>
  </si>
  <si>
    <t>0390002044</t>
  </si>
  <si>
    <t>0390002083</t>
  </si>
  <si>
    <t>0390002081</t>
  </si>
  <si>
    <t>0390002279</t>
  </si>
  <si>
    <t>0390002080</t>
  </si>
  <si>
    <t>23-51180-00000-00000</t>
  </si>
  <si>
    <t>0390002280</t>
  </si>
  <si>
    <t>23-51200-00000-00000</t>
  </si>
  <si>
    <t>0390002210</t>
  </si>
  <si>
    <t>0390002082</t>
  </si>
  <si>
    <t>0390002046</t>
  </si>
  <si>
    <t>0390002063</t>
  </si>
  <si>
    <t>0390002001</t>
  </si>
  <si>
    <t>0390002089</t>
  </si>
  <si>
    <t>0390002025</t>
  </si>
  <si>
    <t>0390002067</t>
  </si>
  <si>
    <t>0390002011</t>
  </si>
  <si>
    <t>23-53030-00000-00000</t>
  </si>
  <si>
    <t>0390002024</t>
  </si>
  <si>
    <t>23-53040-00000-00000</t>
  </si>
  <si>
    <t>23-50820-00000-00000</t>
  </si>
  <si>
    <t>0390002278</t>
  </si>
  <si>
    <t>0390002121</t>
  </si>
  <si>
    <t>0390002073</t>
  </si>
  <si>
    <t>0390002019</t>
  </si>
  <si>
    <t>0390002072</t>
  </si>
  <si>
    <t>0390002039</t>
  </si>
  <si>
    <t>0390002014</t>
  </si>
  <si>
    <t>23-57860-00000-00000</t>
  </si>
  <si>
    <t>0390002108</t>
  </si>
  <si>
    <t>0390002017</t>
  </si>
  <si>
    <t>2351710X115690000000</t>
  </si>
  <si>
    <t>0390002190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</si>
  <si>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годов</t>
  </si>
  <si>
    <t>23-54970-00000-00000</t>
  </si>
  <si>
    <t>202 25497 14 0000</t>
  </si>
  <si>
    <t xml:space="preserve"> Реализация мероприятий по обеспечению жильем молодых семей</t>
  </si>
  <si>
    <t>1004 15000 L4970</t>
  </si>
  <si>
    <t>23-52990-00000-00000</t>
  </si>
  <si>
    <t>строка 10100</t>
  </si>
  <si>
    <t>ТУ</t>
  </si>
  <si>
    <t>субвенции</t>
  </si>
  <si>
    <t>2355550X121310000000</t>
  </si>
  <si>
    <t xml:space="preserve">Создание кадетских (казачьих) классов в общеобразовательных организациях Кемеровской области - Кузбасса </t>
  </si>
  <si>
    <t>Реализация проектов инициативного бюджетирования «Твой Кузбасс - твоя инициатива»</t>
  </si>
  <si>
    <t>0390002180</t>
  </si>
  <si>
    <t>0503 16000 73420</t>
  </si>
  <si>
    <t>0702 02100 72020</t>
  </si>
  <si>
    <t>Сумма руб.</t>
  </si>
  <si>
    <t xml:space="preserve"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</t>
  </si>
  <si>
    <t xml:space="preserve">Реализация мероприятий по обеспечению пожарной безопасности в муниципальных образовательных организациях Кемеровской области - Кузбасса </t>
  </si>
  <si>
    <t xml:space="preserve">Государственная поддержка отрасли культуры (государственная поддержка лучших сельских учреждений культуры) </t>
  </si>
  <si>
    <t>Поддержка жилищно-коммунального хозяйства</t>
  </si>
  <si>
    <t>2355190X100230000000</t>
  </si>
  <si>
    <t>0390002289</t>
  </si>
  <si>
    <t>0390002288</t>
  </si>
  <si>
    <t>0390002287</t>
  </si>
  <si>
    <t>0502 08100 S2500</t>
  </si>
  <si>
    <t>0801 041A2 5519Б</t>
  </si>
  <si>
    <t>УО, УК</t>
  </si>
  <si>
    <t>07ХХ 023Х0 S1390</t>
  </si>
  <si>
    <t>07ХХ 09200 S1480</t>
  </si>
  <si>
    <t xml:space="preserve">2 02 25519 14 0000 </t>
  </si>
  <si>
    <t>0390002030</t>
  </si>
  <si>
    <t>202 19999 14 0000</t>
  </si>
  <si>
    <t>1402 19100 70300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</si>
  <si>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</si>
  <si>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Прочие дотации бюджетам муниципальных округов</t>
  </si>
  <si>
    <t>0390002285</t>
  </si>
  <si>
    <t xml:space="preserve">Капитальный ремонт, ремонт объектов благоустройства муниципальных образований 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</si>
  <si>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</si>
  <si>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0390002244</t>
  </si>
  <si>
    <t>0503 20000 S3180</t>
  </si>
  <si>
    <t>0390002049</t>
  </si>
  <si>
    <t>0702 021EB 51790</t>
  </si>
  <si>
    <t xml:space="preserve"> 2 02 25179 14 0000 </t>
  </si>
  <si>
    <t>23-51790-00000-00000</t>
  </si>
  <si>
    <t>0390002272</t>
  </si>
  <si>
    <t>Природоохранные мероприятия, реализуемые муниципальными образованиями</t>
  </si>
  <si>
    <t>0605 1640П S0790</t>
  </si>
  <si>
    <t xml:space="preserve">2023 год </t>
  </si>
  <si>
    <t xml:space="preserve"> УВЕДОМЛЕНИЯ СЕНТЯРЬ</t>
  </si>
  <si>
    <t xml:space="preserve">Расшифровка безвозмездных перечислений из областного бюджета 2024-2026 гг. </t>
  </si>
  <si>
    <t>2026 год</t>
  </si>
  <si>
    <t>Обеспечение дорожной деятельности в отношении дорог общего пользования местного значения</t>
  </si>
  <si>
    <t>0409 08400 71180</t>
  </si>
  <si>
    <t>Реализация программ и мероприятий по работе с детьми и молодежью</t>
  </si>
  <si>
    <t>0707    71360</t>
  </si>
  <si>
    <t>Строительство, реконструкция и капитальный ремонт объектов коммунальной инфраструктуры</t>
  </si>
  <si>
    <t>0502      71170</t>
  </si>
  <si>
    <t>Обеспечение мер социальной поддержки реабилитированных лиц и лиц, признанных пострадавшими от политических репрессий</t>
  </si>
  <si>
    <t>1003 03100 70030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</si>
  <si>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</t>
  </si>
  <si>
    <t xml:space="preserve"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 </t>
  </si>
  <si>
    <t>1004    71020</t>
  </si>
  <si>
    <t>0390002016</t>
  </si>
  <si>
    <t>0707 04100 S1360</t>
  </si>
  <si>
    <t>0502 08100 S1170</t>
  </si>
  <si>
    <t>2 02 20041 14 0000</t>
  </si>
  <si>
    <t>0409 08300 S1180</t>
  </si>
  <si>
    <t>1004    02300 71020</t>
  </si>
  <si>
    <t>0310 09100 S3780</t>
  </si>
  <si>
    <t>Модернизация муниципальной автоматизированной системы централизованного оповещения населения Кемеровской области - Кузбасса</t>
  </si>
  <si>
    <t>0709 02300 S2060</t>
  </si>
  <si>
    <t>0702 02100 S2020</t>
  </si>
  <si>
    <t>0709 02300 S2000</t>
  </si>
  <si>
    <t>0801 04100 S0420</t>
  </si>
  <si>
    <t>1102 24100 S0510</t>
  </si>
  <si>
    <t>0502 261F5 52430</t>
  </si>
  <si>
    <t>0105 01200 51200</t>
  </si>
  <si>
    <t>0113 01100 79050</t>
  </si>
  <si>
    <t xml:space="preserve"> 0113 01100 79060</t>
  </si>
  <si>
    <t xml:space="preserve"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</t>
  </si>
  <si>
    <t>Обеспечение мер социальной поддержки многодетных семей</t>
  </si>
  <si>
    <t>1004 02300 72140</t>
  </si>
  <si>
    <r>
      <t xml:space="preserve">1002 03100 </t>
    </r>
    <r>
      <rPr>
        <sz val="9"/>
        <color indexed="10"/>
        <rFont val="Arial Cyr"/>
        <family val="0"/>
      </rPr>
      <t>70172</t>
    </r>
  </si>
  <si>
    <t>Обеспечение мер социальной поддержки ветеранов труда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</si>
  <si>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</si>
  <si>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1003 03200 70030</t>
  </si>
  <si>
    <t xml:space="preserve">Обеспечение мер социальной поддержки отдельных категорий приемных родителей </t>
  </si>
  <si>
    <t xml:space="preserve">Обеспечение мер социальной поддержки отдельных категорий граждан  </t>
  </si>
  <si>
    <t>1003 03200 70080</t>
  </si>
  <si>
    <t>1003 03200 70070</t>
  </si>
  <si>
    <t>1003 03200 70020</t>
  </si>
  <si>
    <t>Обеспечение мер социальной поддержки отдельных категорий многодетных матерей</t>
  </si>
  <si>
    <t>Выплата социального пособия на погребение и возмещение расходов по гарантированному перечню услуг по погребению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</si>
</sst>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&quot;р.&quot;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_₽"/>
    <numFmt numFmtId="183" formatCode="#,##0.0\ _₽"/>
    <numFmt numFmtId="184" formatCode="#,##0.0_р_."/>
    <numFmt numFmtId="185" formatCode="#\ ##0.00"/>
    <numFmt numFmtId="186" formatCode="#,##0.0000"/>
    <numFmt numFmtId="187" formatCode="#,##0.0000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5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9"/>
      <color indexed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C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1" fillId="14" borderId="10" xfId="0" applyNumberFormat="1" applyFont="1" applyFill="1" applyBorder="1" applyAlignment="1">
      <alignment horizontal="center" vertical="center"/>
    </xf>
    <xf numFmtId="49" fontId="2" fillId="14" borderId="10" xfId="0" applyNumberFormat="1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wrapText="1"/>
    </xf>
    <xf numFmtId="0" fontId="2" fillId="14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top"/>
    </xf>
    <xf numFmtId="4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2" borderId="0" xfId="0" applyFill="1" applyAlignment="1">
      <alignment vertical="top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4" fontId="1" fillId="14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14" borderId="15" xfId="0" applyNumberFormat="1" applyFont="1" applyFill="1" applyBorder="1" applyAlignment="1">
      <alignment horizontal="center" vertical="center"/>
    </xf>
    <xf numFmtId="4" fontId="1" fillId="14" borderId="12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4" fontId="1" fillId="14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14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49" fontId="2" fillId="14" borderId="15" xfId="0" applyNumberFormat="1" applyFont="1" applyFill="1" applyBorder="1" applyAlignment="1">
      <alignment horizontal="center" vertical="center"/>
    </xf>
    <xf numFmtId="49" fontId="2" fillId="14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/>
    </xf>
    <xf numFmtId="0" fontId="2" fillId="32" borderId="15" xfId="0" applyFont="1" applyFill="1" applyBorder="1" applyAlignment="1">
      <alignment horizontal="center" vertical="center"/>
    </xf>
    <xf numFmtId="0" fontId="0" fillId="14" borderId="16" xfId="0" applyFill="1" applyBorder="1" applyAlignment="1">
      <alignment/>
    </xf>
    <xf numFmtId="0" fontId="0" fillId="14" borderId="19" xfId="0" applyFill="1" applyBorder="1" applyAlignment="1">
      <alignment/>
    </xf>
    <xf numFmtId="0" fontId="0" fillId="14" borderId="19" xfId="0" applyFill="1" applyBorder="1" applyAlignment="1">
      <alignment/>
    </xf>
    <xf numFmtId="0" fontId="0" fillId="14" borderId="20" xfId="0" applyFont="1" applyFill="1" applyBorder="1" applyAlignment="1">
      <alignment/>
    </xf>
    <xf numFmtId="4" fontId="1" fillId="14" borderId="21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0" fontId="1" fillId="0" borderId="18" xfId="0" applyFont="1" applyBorder="1" applyAlignment="1">
      <alignment horizontal="center" wrapText="1"/>
    </xf>
    <xf numFmtId="4" fontId="0" fillId="34" borderId="17" xfId="0" applyNumberFormat="1" applyFont="1" applyFill="1" applyBorder="1" applyAlignment="1">
      <alignment horizontal="center" vertical="center"/>
    </xf>
    <xf numFmtId="4" fontId="0" fillId="32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12" fillId="32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4" fontId="10" fillId="32" borderId="10" xfId="0" applyNumberFormat="1" applyFont="1" applyFill="1" applyBorder="1" applyAlignment="1">
      <alignment horizontal="center" vertical="center"/>
    </xf>
    <xf numFmtId="173" fontId="0" fillId="0" borderId="22" xfId="0" applyNumberFormat="1" applyFont="1" applyFill="1" applyBorder="1" applyAlignment="1">
      <alignment horizontal="center" vertical="center"/>
    </xf>
    <xf numFmtId="173" fontId="0" fillId="34" borderId="22" xfId="0" applyNumberFormat="1" applyFont="1" applyFill="1" applyBorder="1" applyAlignment="1">
      <alignment horizontal="center" vertical="center"/>
    </xf>
    <xf numFmtId="173" fontId="0" fillId="32" borderId="22" xfId="0" applyNumberFormat="1" applyFont="1" applyFill="1" applyBorder="1" applyAlignment="1">
      <alignment horizontal="center" vertical="center"/>
    </xf>
    <xf numFmtId="4" fontId="1" fillId="14" borderId="23" xfId="0" applyNumberFormat="1" applyFont="1" applyFill="1" applyBorder="1" applyAlignment="1">
      <alignment/>
    </xf>
    <xf numFmtId="173" fontId="52" fillId="34" borderId="22" xfId="0" applyNumberFormat="1" applyFont="1" applyFill="1" applyBorder="1" applyAlignment="1">
      <alignment horizontal="center" vertical="center"/>
    </xf>
    <xf numFmtId="49" fontId="52" fillId="0" borderId="24" xfId="0" applyNumberFormat="1" applyFont="1" applyFill="1" applyBorder="1" applyAlignment="1">
      <alignment horizontal="center" vertical="center" wrapText="1"/>
    </xf>
    <xf numFmtId="49" fontId="52" fillId="34" borderId="24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173" fontId="52" fillId="0" borderId="22" xfId="0" applyNumberFormat="1" applyFont="1" applyFill="1" applyBorder="1" applyAlignment="1">
      <alignment horizontal="center" vertical="center"/>
    </xf>
    <xf numFmtId="49" fontId="52" fillId="32" borderId="24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/>
    </xf>
    <xf numFmtId="173" fontId="50" fillId="34" borderId="22" xfId="0" applyNumberFormat="1" applyFont="1" applyFill="1" applyBorder="1" applyAlignment="1">
      <alignment horizontal="center" vertical="center"/>
    </xf>
    <xf numFmtId="0" fontId="0" fillId="32" borderId="17" xfId="0" applyFill="1" applyBorder="1" applyAlignment="1">
      <alignment horizontal="left" vertical="top" wrapText="1"/>
    </xf>
    <xf numFmtId="173" fontId="50" fillId="32" borderId="22" xfId="0" applyNumberFormat="1" applyFont="1" applyFill="1" applyBorder="1" applyAlignment="1">
      <alignment horizontal="center" vertical="center"/>
    </xf>
    <xf numFmtId="0" fontId="0" fillId="32" borderId="22" xfId="0" applyFill="1" applyBorder="1" applyAlignment="1">
      <alignment horizontal="left" vertical="top" wrapText="1"/>
    </xf>
    <xf numFmtId="4" fontId="0" fillId="32" borderId="10" xfId="0" applyNumberFormat="1" applyFont="1" applyFill="1" applyBorder="1" applyAlignment="1">
      <alignment horizontal="center" vertical="center"/>
    </xf>
    <xf numFmtId="4" fontId="0" fillId="32" borderId="12" xfId="0" applyNumberFormat="1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49" fontId="0" fillId="32" borderId="17" xfId="0" applyNumberFormat="1" applyFill="1" applyBorder="1" applyAlignment="1">
      <alignment horizontal="left" vertical="top" wrapText="1"/>
    </xf>
    <xf numFmtId="0" fontId="0" fillId="32" borderId="17" xfId="0" applyFill="1" applyBorder="1" applyAlignment="1">
      <alignment horizontal="left" wrapText="1"/>
    </xf>
    <xf numFmtId="0" fontId="0" fillId="32" borderId="17" xfId="0" applyNumberFormat="1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1" fillId="14" borderId="17" xfId="0" applyFont="1" applyFill="1" applyBorder="1" applyAlignment="1">
      <alignment horizontal="left" vertical="top"/>
    </xf>
    <xf numFmtId="0" fontId="1" fillId="14" borderId="23" xfId="0" applyFont="1" applyFill="1" applyBorder="1" applyAlignment="1">
      <alignment vertical="top"/>
    </xf>
    <xf numFmtId="4" fontId="1" fillId="14" borderId="22" xfId="0" applyNumberFormat="1" applyFont="1" applyFill="1" applyBorder="1" applyAlignment="1">
      <alignment horizontal="center" vertical="center"/>
    </xf>
    <xf numFmtId="4" fontId="0" fillId="34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" fillId="14" borderId="25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top" wrapText="1"/>
    </xf>
    <xf numFmtId="4" fontId="0" fillId="0" borderId="12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32" borderId="11" xfId="0" applyNumberFormat="1" applyFont="1" applyFill="1" applyBorder="1" applyAlignment="1">
      <alignment horizontal="center" vertical="center"/>
    </xf>
    <xf numFmtId="4" fontId="0" fillId="32" borderId="22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50" fillId="0" borderId="12" xfId="0" applyNumberFormat="1" applyFont="1" applyFill="1" applyBorder="1" applyAlignment="1">
      <alignment horizontal="center" vertical="center"/>
    </xf>
    <xf numFmtId="4" fontId="0" fillId="34" borderId="12" xfId="0" applyNumberFormat="1" applyFill="1" applyBorder="1" applyAlignment="1">
      <alignment horizontal="center" vertical="center"/>
    </xf>
    <xf numFmtId="4" fontId="0" fillId="35" borderId="12" xfId="0" applyNumberFormat="1" applyFont="1" applyFill="1" applyBorder="1" applyAlignment="1">
      <alignment horizontal="center" vertical="center"/>
    </xf>
    <xf numFmtId="4" fontId="0" fillId="32" borderId="17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32" borderId="26" xfId="0" applyNumberFormat="1" applyFont="1" applyFill="1" applyBorder="1" applyAlignment="1">
      <alignment horizontal="center" vertical="center"/>
    </xf>
    <xf numFmtId="4" fontId="0" fillId="32" borderId="15" xfId="0" applyNumberFormat="1" applyFont="1" applyFill="1" applyBorder="1" applyAlignment="1">
      <alignment horizontal="center" vertical="center"/>
    </xf>
    <xf numFmtId="4" fontId="0" fillId="32" borderId="17" xfId="0" applyNumberForma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0" fillId="34" borderId="17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4" fontId="0" fillId="32" borderId="0" xfId="0" applyNumberFormat="1" applyFill="1" applyAlignment="1">
      <alignment/>
    </xf>
    <xf numFmtId="0" fontId="0" fillId="0" borderId="24" xfId="0" applyFont="1" applyFill="1" applyBorder="1" applyAlignment="1">
      <alignment horizontal="left" vertical="top" wrapText="1"/>
    </xf>
    <xf numFmtId="49" fontId="2" fillId="38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horizontal="center" vertical="center"/>
    </xf>
    <xf numFmtId="0" fontId="0" fillId="39" borderId="17" xfId="0" applyFill="1" applyBorder="1" applyAlignment="1">
      <alignment horizontal="left" vertical="top" wrapText="1"/>
    </xf>
    <xf numFmtId="0" fontId="0" fillId="39" borderId="24" xfId="0" applyFill="1" applyBorder="1" applyAlignment="1">
      <alignment horizontal="left" vertical="top" wrapText="1"/>
    </xf>
    <xf numFmtId="0" fontId="0" fillId="34" borderId="22" xfId="0" applyFill="1" applyBorder="1" applyAlignment="1">
      <alignment horizontal="left" vertical="top" wrapText="1"/>
    </xf>
    <xf numFmtId="4" fontId="0" fillId="34" borderId="26" xfId="0" applyNumberFormat="1" applyFont="1" applyFill="1" applyBorder="1" applyAlignment="1">
      <alignment horizontal="center" vertical="center"/>
    </xf>
    <xf numFmtId="49" fontId="0" fillId="32" borderId="24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/>
    </xf>
    <xf numFmtId="4" fontId="0" fillId="35" borderId="25" xfId="0" applyNumberFormat="1" applyFont="1" applyFill="1" applyBorder="1" applyAlignment="1">
      <alignment horizontal="center" vertical="center"/>
    </xf>
    <xf numFmtId="4" fontId="0" fillId="35" borderId="22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4" fontId="0" fillId="34" borderId="26" xfId="0" applyNumberForma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4" fontId="0" fillId="35" borderId="26" xfId="0" applyNumberFormat="1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0" fillId="32" borderId="26" xfId="0" applyNumberForma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14" borderId="24" xfId="0" applyNumberFormat="1" applyFont="1" applyFill="1" applyBorder="1" applyAlignment="1">
      <alignment horizontal="center" vertical="center"/>
    </xf>
    <xf numFmtId="4" fontId="0" fillId="34" borderId="15" xfId="0" applyNumberFormat="1" applyFont="1" applyFill="1" applyBorder="1" applyAlignment="1">
      <alignment horizontal="center" vertical="center"/>
    </xf>
    <xf numFmtId="49" fontId="52" fillId="0" borderId="25" xfId="0" applyNumberFormat="1" applyFont="1" applyFill="1" applyBorder="1" applyAlignment="1">
      <alignment horizontal="center" vertical="center" wrapText="1"/>
    </xf>
    <xf numFmtId="49" fontId="52" fillId="34" borderId="25" xfId="0" applyNumberFormat="1" applyFont="1" applyFill="1" applyBorder="1" applyAlignment="1">
      <alignment horizontal="center" vertical="center" wrapText="1"/>
    </xf>
    <xf numFmtId="49" fontId="0" fillId="38" borderId="25" xfId="0" applyNumberFormat="1" applyFill="1" applyBorder="1" applyAlignment="1">
      <alignment horizontal="center" vertical="center" wrapText="1"/>
    </xf>
    <xf numFmtId="49" fontId="52" fillId="32" borderId="25" xfId="0" applyNumberFormat="1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52" fillId="34" borderId="11" xfId="0" applyNumberFormat="1" applyFont="1" applyFill="1" applyBorder="1" applyAlignment="1">
      <alignment horizontal="center" vertical="center" wrapText="1"/>
    </xf>
    <xf numFmtId="4" fontId="1" fillId="14" borderId="28" xfId="0" applyNumberFormat="1" applyFont="1" applyFill="1" applyBorder="1" applyAlignment="1">
      <alignment/>
    </xf>
    <xf numFmtId="4" fontId="1" fillId="14" borderId="29" xfId="0" applyNumberFormat="1" applyFont="1" applyFill="1" applyBorder="1" applyAlignment="1">
      <alignment/>
    </xf>
    <xf numFmtId="4" fontId="1" fillId="14" borderId="30" xfId="0" applyNumberFormat="1" applyFont="1" applyFill="1" applyBorder="1" applyAlignment="1">
      <alignment/>
    </xf>
    <xf numFmtId="4" fontId="0" fillId="32" borderId="19" xfId="0" applyNumberFormat="1" applyFill="1" applyBorder="1" applyAlignment="1">
      <alignment horizontal="center" vertical="center"/>
    </xf>
    <xf numFmtId="4" fontId="0" fillId="32" borderId="31" xfId="0" applyNumberFormat="1" applyFont="1" applyFill="1" applyBorder="1" applyAlignment="1">
      <alignment horizontal="center" vertical="center"/>
    </xf>
    <xf numFmtId="4" fontId="0" fillId="32" borderId="20" xfId="0" applyNumberForma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9" fontId="0" fillId="34" borderId="0" xfId="0" applyNumberFormat="1" applyFill="1" applyAlignment="1">
      <alignment/>
    </xf>
    <xf numFmtId="17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" fontId="9" fillId="32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wrapText="1"/>
    </xf>
    <xf numFmtId="49" fontId="0" fillId="32" borderId="10" xfId="0" applyNumberFormat="1" applyFill="1" applyBorder="1" applyAlignment="1">
      <alignment horizontal="left" vertical="top" wrapText="1"/>
    </xf>
    <xf numFmtId="4" fontId="0" fillId="32" borderId="25" xfId="0" applyNumberFormat="1" applyFont="1" applyFill="1" applyBorder="1" applyAlignment="1">
      <alignment horizontal="center" vertical="center"/>
    </xf>
    <xf numFmtId="9" fontId="0" fillId="32" borderId="0" xfId="0" applyNumberFormat="1" applyFill="1" applyAlignment="1">
      <alignment/>
    </xf>
    <xf numFmtId="172" fontId="0" fillId="32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4" fontId="8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/>
    </xf>
    <xf numFmtId="4" fontId="12" fillId="32" borderId="32" xfId="0" applyNumberFormat="1" applyFont="1" applyFill="1" applyBorder="1" applyAlignment="1">
      <alignment horizontal="center" vertical="center"/>
    </xf>
    <xf numFmtId="4" fontId="12" fillId="32" borderId="33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2" fillId="17" borderId="12" xfId="0" applyNumberFormat="1" applyFont="1" applyFill="1" applyBorder="1" applyAlignment="1">
      <alignment horizontal="center" vertical="center"/>
    </xf>
    <xf numFmtId="49" fontId="2" fillId="17" borderId="10" xfId="0" applyNumberFormat="1" applyFont="1" applyFill="1" applyBorder="1" applyAlignment="1">
      <alignment horizontal="center" vertical="center"/>
    </xf>
    <xf numFmtId="49" fontId="52" fillId="17" borderId="25" xfId="0" applyNumberFormat="1" applyFont="1" applyFill="1" applyBorder="1" applyAlignment="1">
      <alignment horizontal="center" vertical="center" wrapText="1"/>
    </xf>
    <xf numFmtId="49" fontId="2" fillId="17" borderId="15" xfId="0" applyNumberFormat="1" applyFont="1" applyFill="1" applyBorder="1" applyAlignment="1">
      <alignment horizontal="center" vertical="center"/>
    </xf>
    <xf numFmtId="49" fontId="2" fillId="17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52" fillId="0" borderId="22" xfId="0" applyNumberFormat="1" applyFont="1" applyFill="1" applyBorder="1" applyAlignment="1">
      <alignment horizontal="center" vertical="center" wrapText="1"/>
    </xf>
    <xf numFmtId="0" fontId="0" fillId="35" borderId="17" xfId="0" applyNumberFormat="1" applyFill="1" applyBorder="1" applyAlignment="1">
      <alignment horizontal="left" wrapText="1"/>
    </xf>
    <xf numFmtId="49" fontId="50" fillId="0" borderId="22" xfId="0" applyNumberFormat="1" applyFont="1" applyFill="1" applyBorder="1" applyAlignment="1">
      <alignment horizontal="center" vertical="center" wrapText="1"/>
    </xf>
    <xf numFmtId="49" fontId="0" fillId="35" borderId="17" xfId="0" applyNumberFormat="1" applyFill="1" applyBorder="1" applyAlignment="1">
      <alignment horizontal="left" vertical="top" wrapText="1"/>
    </xf>
    <xf numFmtId="49" fontId="2" fillId="35" borderId="15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4" fontId="1" fillId="14" borderId="34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 horizontal="center" vertical="center"/>
    </xf>
    <xf numFmtId="173" fontId="0" fillId="34" borderId="24" xfId="0" applyNumberFormat="1" applyFont="1" applyFill="1" applyBorder="1" applyAlignment="1">
      <alignment horizontal="center" vertical="center"/>
    </xf>
    <xf numFmtId="173" fontId="50" fillId="34" borderId="24" xfId="0" applyNumberFormat="1" applyFont="1" applyFill="1" applyBorder="1" applyAlignment="1">
      <alignment horizontal="center" vertical="center"/>
    </xf>
    <xf numFmtId="173" fontId="52" fillId="34" borderId="24" xfId="0" applyNumberFormat="1" applyFont="1" applyFill="1" applyBorder="1" applyAlignment="1">
      <alignment horizontal="center" vertical="center"/>
    </xf>
    <xf numFmtId="173" fontId="52" fillId="0" borderId="24" xfId="0" applyNumberFormat="1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left" wrapText="1"/>
    </xf>
    <xf numFmtId="0" fontId="33" fillId="32" borderId="17" xfId="0" applyFont="1" applyFill="1" applyBorder="1" applyAlignment="1">
      <alignment horizontal="left" vertical="top" wrapText="1"/>
    </xf>
    <xf numFmtId="0" fontId="33" fillId="32" borderId="17" xfId="0" applyNumberFormat="1" applyFont="1" applyFill="1" applyBorder="1" applyAlignment="1">
      <alignment horizontal="left" vertical="top" wrapText="1"/>
    </xf>
    <xf numFmtId="0" fontId="33" fillId="34" borderId="17" xfId="0" applyFont="1" applyFill="1" applyBorder="1" applyAlignment="1">
      <alignment horizontal="left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49" fontId="1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44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="80" zoomScaleNormal="80" zoomScalePageLayoutView="0" workbookViewId="0" topLeftCell="A38">
      <selection activeCell="C41" sqref="C41"/>
    </sheetView>
  </sheetViews>
  <sheetFormatPr defaultColWidth="9.00390625" defaultRowHeight="12.75"/>
  <cols>
    <col min="1" max="1" width="62.625" style="0" customWidth="1"/>
    <col min="2" max="2" width="17.75390625" style="0" customWidth="1"/>
    <col min="3" max="3" width="14.75390625" style="0" customWidth="1"/>
    <col min="4" max="4" width="19.625" style="0" customWidth="1"/>
    <col min="5" max="5" width="14.75390625" style="0" customWidth="1"/>
    <col min="6" max="6" width="19.00390625" style="0" customWidth="1"/>
    <col min="7" max="7" width="14.875" style="0" customWidth="1"/>
    <col min="8" max="8" width="23.875" style="0" hidden="1" customWidth="1"/>
    <col min="9" max="9" width="11.875" style="0" customWidth="1"/>
    <col min="10" max="10" width="21.375" style="0" customWidth="1"/>
    <col min="11" max="11" width="12.25390625" style="0" customWidth="1"/>
    <col min="12" max="12" width="19.75390625" style="6" customWidth="1"/>
    <col min="13" max="13" width="0" style="0" hidden="1" customWidth="1"/>
    <col min="14" max="16" width="10.25390625" style="0" hidden="1" customWidth="1"/>
  </cols>
  <sheetData>
    <row r="1" spans="1:8" ht="15.75">
      <c r="A1" s="8" t="s">
        <v>260</v>
      </c>
      <c r="B1" s="3"/>
      <c r="C1" s="3"/>
      <c r="D1" s="3"/>
      <c r="E1" s="3"/>
      <c r="F1" s="3"/>
      <c r="G1" s="3"/>
      <c r="H1" s="3"/>
    </row>
    <row r="2" spans="2:10" ht="13.5" thickBot="1">
      <c r="B2" s="3"/>
      <c r="C2" s="3"/>
      <c r="D2" s="3"/>
      <c r="E2" s="3"/>
      <c r="F2" s="3"/>
      <c r="G2" s="3"/>
      <c r="H2" s="3"/>
      <c r="J2" s="3"/>
    </row>
    <row r="3" spans="1:12" ht="13.5" thickBot="1">
      <c r="A3" s="246" t="s">
        <v>20</v>
      </c>
      <c r="B3" s="249" t="s">
        <v>226</v>
      </c>
      <c r="C3" s="250"/>
      <c r="D3" s="250"/>
      <c r="E3" s="250"/>
      <c r="F3" s="250"/>
      <c r="G3" s="251"/>
      <c r="H3" s="252" t="s">
        <v>167</v>
      </c>
      <c r="I3" s="40" t="s">
        <v>51</v>
      </c>
      <c r="J3" s="41" t="s">
        <v>21</v>
      </c>
      <c r="K3" s="41" t="s">
        <v>39</v>
      </c>
      <c r="L3" s="42" t="s">
        <v>22</v>
      </c>
    </row>
    <row r="4" spans="1:12" ht="17.25" customHeight="1" thickBot="1">
      <c r="A4" s="247"/>
      <c r="B4" s="255" t="s">
        <v>132</v>
      </c>
      <c r="C4" s="256"/>
      <c r="D4" s="255" t="s">
        <v>131</v>
      </c>
      <c r="E4" s="257"/>
      <c r="F4" s="255" t="s">
        <v>261</v>
      </c>
      <c r="G4" s="256"/>
      <c r="H4" s="253"/>
      <c r="I4" s="43"/>
      <c r="J4" s="2"/>
      <c r="K4" s="2"/>
      <c r="L4" s="44"/>
    </row>
    <row r="5" spans="1:12" ht="28.5" customHeight="1" thickBot="1">
      <c r="A5" s="248"/>
      <c r="B5" s="62" t="s">
        <v>153</v>
      </c>
      <c r="C5" s="151" t="s">
        <v>41</v>
      </c>
      <c r="D5" s="62" t="s">
        <v>153</v>
      </c>
      <c r="E5" s="33" t="s">
        <v>41</v>
      </c>
      <c r="F5" s="62" t="s">
        <v>153</v>
      </c>
      <c r="G5" s="151" t="s">
        <v>41</v>
      </c>
      <c r="H5" s="254"/>
      <c r="I5" s="45"/>
      <c r="J5" s="4"/>
      <c r="K5" s="1"/>
      <c r="L5" s="46"/>
    </row>
    <row r="6" spans="1:12" ht="20.25" customHeight="1">
      <c r="A6" s="106" t="s">
        <v>6</v>
      </c>
      <c r="B6" s="102">
        <f>SUM(B7:B7)</f>
        <v>375012</v>
      </c>
      <c r="C6" s="145"/>
      <c r="D6" s="102">
        <f>SUM(D7:D7)</f>
        <v>289636</v>
      </c>
      <c r="E6" s="105"/>
      <c r="F6" s="102">
        <f>SUM(F7:F7)</f>
        <v>267309</v>
      </c>
      <c r="G6" s="155"/>
      <c r="H6" s="236"/>
      <c r="I6" s="49"/>
      <c r="J6" s="16"/>
      <c r="K6" s="16"/>
      <c r="L6" s="17"/>
    </row>
    <row r="7" spans="1:12" ht="49.5" customHeight="1">
      <c r="A7" s="146" t="s">
        <v>244</v>
      </c>
      <c r="B7" s="102">
        <v>375012</v>
      </c>
      <c r="C7" s="145"/>
      <c r="D7" s="157">
        <v>289636</v>
      </c>
      <c r="E7" s="158"/>
      <c r="F7" s="102">
        <v>267309</v>
      </c>
      <c r="G7" s="155"/>
      <c r="H7" s="236"/>
      <c r="I7" s="49" t="s">
        <v>94</v>
      </c>
      <c r="J7" s="16" t="s">
        <v>83</v>
      </c>
      <c r="K7" s="16"/>
      <c r="L7" s="17" t="s">
        <v>47</v>
      </c>
    </row>
    <row r="8" spans="1:12" ht="18.75" customHeight="1">
      <c r="A8" s="88" t="s">
        <v>53</v>
      </c>
      <c r="B8" s="39">
        <f aca="true" t="shared" si="0" ref="B8:G8">SUM(B9:B26)</f>
        <v>371275.9</v>
      </c>
      <c r="C8" s="39">
        <f t="shared" si="0"/>
        <v>21550.53</v>
      </c>
      <c r="D8" s="39">
        <f t="shared" si="0"/>
        <v>552867</v>
      </c>
      <c r="E8" s="39">
        <v>0</v>
      </c>
      <c r="F8" s="39">
        <f t="shared" si="0"/>
        <v>250077.3</v>
      </c>
      <c r="G8" s="39">
        <f t="shared" si="0"/>
        <v>11987.369999999999</v>
      </c>
      <c r="H8" s="159"/>
      <c r="I8" s="47"/>
      <c r="J8" s="13"/>
      <c r="K8" s="13"/>
      <c r="L8" s="48"/>
    </row>
    <row r="9" spans="1:16" ht="27.75" customHeight="1">
      <c r="A9" s="89" t="s">
        <v>43</v>
      </c>
      <c r="B9" s="63">
        <v>5831</v>
      </c>
      <c r="C9" s="63">
        <v>5055.6</v>
      </c>
      <c r="D9" s="63">
        <f>E9</f>
        <v>0</v>
      </c>
      <c r="E9" s="116">
        <v>0</v>
      </c>
      <c r="F9" s="63">
        <v>0</v>
      </c>
      <c r="G9" s="143">
        <f>F9*0.83</f>
        <v>0</v>
      </c>
      <c r="H9" s="77" t="s">
        <v>220</v>
      </c>
      <c r="I9" s="50" t="s">
        <v>48</v>
      </c>
      <c r="J9" s="23" t="s">
        <v>86</v>
      </c>
      <c r="K9" s="23" t="s">
        <v>48</v>
      </c>
      <c r="L9" s="51" t="s">
        <v>44</v>
      </c>
      <c r="M9" s="18" t="s">
        <v>127</v>
      </c>
      <c r="N9" s="21"/>
      <c r="O9" s="21"/>
      <c r="P9" s="21"/>
    </row>
    <row r="10" spans="1:16" ht="40.5" customHeight="1">
      <c r="A10" s="243" t="s">
        <v>280</v>
      </c>
      <c r="B10" s="64">
        <v>18281.5</v>
      </c>
      <c r="C10" s="139"/>
      <c r="D10" s="118">
        <v>8916.3</v>
      </c>
      <c r="E10" s="109"/>
      <c r="F10" s="118">
        <v>0</v>
      </c>
      <c r="G10" s="139"/>
      <c r="H10" s="76" t="s">
        <v>181</v>
      </c>
      <c r="I10" s="49" t="s">
        <v>48</v>
      </c>
      <c r="J10" s="16" t="s">
        <v>147</v>
      </c>
      <c r="K10" s="16" t="s">
        <v>48</v>
      </c>
      <c r="L10" s="17" t="s">
        <v>279</v>
      </c>
      <c r="M10" s="19">
        <v>0.03</v>
      </c>
      <c r="N10" s="21"/>
      <c r="O10" s="21"/>
      <c r="P10" s="21"/>
    </row>
    <row r="11" spans="1:16" ht="55.5" customHeight="1">
      <c r="A11" s="89" t="s">
        <v>106</v>
      </c>
      <c r="B11" s="63">
        <v>3500</v>
      </c>
      <c r="C11" s="63">
        <v>2765</v>
      </c>
      <c r="D11" s="63">
        <v>0</v>
      </c>
      <c r="E11" s="116"/>
      <c r="F11" s="63">
        <v>0</v>
      </c>
      <c r="G11" s="143"/>
      <c r="H11" s="237"/>
      <c r="I11" s="50" t="s">
        <v>2</v>
      </c>
      <c r="J11" s="23" t="s">
        <v>128</v>
      </c>
      <c r="K11" s="23" t="s">
        <v>2</v>
      </c>
      <c r="L11" s="51" t="s">
        <v>119</v>
      </c>
      <c r="M11" s="18" t="s">
        <v>126</v>
      </c>
      <c r="N11" s="21"/>
      <c r="O11" s="21"/>
      <c r="P11" s="21"/>
    </row>
    <row r="12" spans="1:16" ht="69" customHeight="1">
      <c r="A12" s="89" t="s">
        <v>149</v>
      </c>
      <c r="B12" s="63">
        <v>633</v>
      </c>
      <c r="C12" s="152">
        <v>614.01</v>
      </c>
      <c r="D12" s="63">
        <v>0</v>
      </c>
      <c r="E12" s="63">
        <v>0</v>
      </c>
      <c r="F12" s="63">
        <v>0</v>
      </c>
      <c r="G12" s="63">
        <v>0</v>
      </c>
      <c r="H12" s="238" t="s">
        <v>209</v>
      </c>
      <c r="I12" s="50" t="s">
        <v>2</v>
      </c>
      <c r="J12" s="23" t="s">
        <v>154</v>
      </c>
      <c r="K12" s="23" t="s">
        <v>2</v>
      </c>
      <c r="L12" s="51" t="s">
        <v>150</v>
      </c>
      <c r="M12" s="18" t="s">
        <v>126</v>
      </c>
      <c r="N12" s="21"/>
      <c r="O12" s="21"/>
      <c r="P12" s="21"/>
    </row>
    <row r="13" spans="1:16" ht="55.5" customHeight="1">
      <c r="A13" s="142" t="s">
        <v>248</v>
      </c>
      <c r="B13" s="63">
        <v>1969</v>
      </c>
      <c r="C13" s="63">
        <v>1909.93</v>
      </c>
      <c r="D13" s="63">
        <v>1969</v>
      </c>
      <c r="E13" s="63">
        <v>1909.93</v>
      </c>
      <c r="F13" s="63">
        <v>1716.3</v>
      </c>
      <c r="G13" s="63">
        <v>1664.81</v>
      </c>
      <c r="H13" s="77" t="s">
        <v>254</v>
      </c>
      <c r="I13" s="173" t="s">
        <v>2</v>
      </c>
      <c r="J13" s="23" t="s">
        <v>253</v>
      </c>
      <c r="K13" s="23" t="s">
        <v>2</v>
      </c>
      <c r="L13" s="51" t="s">
        <v>252</v>
      </c>
      <c r="M13" s="19"/>
      <c r="N13" s="21"/>
      <c r="O13" s="21"/>
      <c r="P13" s="21"/>
    </row>
    <row r="14" spans="1:16" ht="44.25" customHeight="1">
      <c r="A14" s="83" t="s">
        <v>49</v>
      </c>
      <c r="B14" s="64">
        <v>14184.8</v>
      </c>
      <c r="C14" s="64">
        <v>11205.99</v>
      </c>
      <c r="D14" s="118">
        <v>13180.2</v>
      </c>
      <c r="E14" s="118">
        <v>10544.16</v>
      </c>
      <c r="F14" s="118">
        <v>12903.2</v>
      </c>
      <c r="G14" s="118">
        <v>10322.56</v>
      </c>
      <c r="H14" s="80" t="s">
        <v>197</v>
      </c>
      <c r="I14" s="49" t="s">
        <v>2</v>
      </c>
      <c r="J14" s="16" t="s">
        <v>87</v>
      </c>
      <c r="K14" s="16" t="s">
        <v>2</v>
      </c>
      <c r="L14" s="17" t="s">
        <v>50</v>
      </c>
      <c r="M14" s="18" t="s">
        <v>126</v>
      </c>
      <c r="N14" s="21"/>
      <c r="O14" s="21"/>
      <c r="P14" s="21"/>
    </row>
    <row r="15" spans="1:16" ht="29.25" customHeight="1">
      <c r="A15" s="83" t="s">
        <v>8</v>
      </c>
      <c r="B15" s="64">
        <v>588</v>
      </c>
      <c r="C15" s="114"/>
      <c r="D15" s="113">
        <v>588</v>
      </c>
      <c r="E15" s="114"/>
      <c r="F15" s="113">
        <v>588</v>
      </c>
      <c r="G15" s="114"/>
      <c r="H15" s="161" t="s">
        <v>273</v>
      </c>
      <c r="I15" s="49" t="s">
        <v>2</v>
      </c>
      <c r="J15" s="16" t="s">
        <v>147</v>
      </c>
      <c r="K15" s="16" t="s">
        <v>2</v>
      </c>
      <c r="L15" s="17" t="s">
        <v>283</v>
      </c>
      <c r="M15" s="19">
        <v>0.03</v>
      </c>
      <c r="N15" s="21"/>
      <c r="O15" s="21"/>
      <c r="P15" s="21"/>
    </row>
    <row r="16" spans="1:16" ht="36.75" customHeight="1">
      <c r="A16" s="83" t="s">
        <v>221</v>
      </c>
      <c r="B16" s="64">
        <v>451.7</v>
      </c>
      <c r="C16" s="114"/>
      <c r="D16" s="113">
        <v>451.7</v>
      </c>
      <c r="E16" s="114"/>
      <c r="F16" s="113">
        <v>451.7</v>
      </c>
      <c r="G16" s="114"/>
      <c r="H16" s="161" t="s">
        <v>232</v>
      </c>
      <c r="I16" s="16" t="s">
        <v>2</v>
      </c>
      <c r="J16" s="16" t="s">
        <v>147</v>
      </c>
      <c r="K16" s="16" t="s">
        <v>2</v>
      </c>
      <c r="L16" s="17" t="s">
        <v>282</v>
      </c>
      <c r="M16" s="19"/>
      <c r="N16" s="21"/>
      <c r="O16" s="21"/>
      <c r="P16" s="21"/>
    </row>
    <row r="17" spans="1:16" ht="29.25" customHeight="1">
      <c r="A17" s="83" t="s">
        <v>76</v>
      </c>
      <c r="B17" s="64">
        <v>0</v>
      </c>
      <c r="C17" s="114"/>
      <c r="D17" s="113">
        <v>5</v>
      </c>
      <c r="E17" s="114"/>
      <c r="F17" s="113">
        <v>5</v>
      </c>
      <c r="G17" s="114"/>
      <c r="H17" s="161" t="s">
        <v>207</v>
      </c>
      <c r="I17" s="49" t="s">
        <v>2</v>
      </c>
      <c r="J17" s="16" t="s">
        <v>88</v>
      </c>
      <c r="K17" s="16" t="s">
        <v>2</v>
      </c>
      <c r="L17" s="17" t="s">
        <v>281</v>
      </c>
      <c r="M17" s="19"/>
      <c r="N17" s="21"/>
      <c r="O17" s="21"/>
      <c r="P17" s="21"/>
    </row>
    <row r="18" spans="1:16" ht="47.25" customHeight="1">
      <c r="A18" s="140" t="s">
        <v>227</v>
      </c>
      <c r="B18" s="64">
        <v>6447.9</v>
      </c>
      <c r="C18" s="114"/>
      <c r="D18" s="117">
        <v>6447.9</v>
      </c>
      <c r="E18" s="114"/>
      <c r="F18" s="117"/>
      <c r="G18" s="114"/>
      <c r="H18" s="161" t="s">
        <v>233</v>
      </c>
      <c r="I18" s="16" t="s">
        <v>2</v>
      </c>
      <c r="J18" s="16" t="s">
        <v>147</v>
      </c>
      <c r="K18" s="16" t="s">
        <v>237</v>
      </c>
      <c r="L18" s="17" t="s">
        <v>238</v>
      </c>
      <c r="M18" s="19">
        <v>0.03</v>
      </c>
      <c r="N18" s="21"/>
      <c r="O18" s="21"/>
      <c r="P18" s="21"/>
    </row>
    <row r="19" spans="1:16" ht="48" customHeight="1">
      <c r="A19" s="141" t="s">
        <v>228</v>
      </c>
      <c r="B19" s="64">
        <v>12895.8</v>
      </c>
      <c r="C19" s="114"/>
      <c r="D19" s="113">
        <v>12895.8</v>
      </c>
      <c r="E19" s="114"/>
      <c r="F19" s="117"/>
      <c r="G19" s="114"/>
      <c r="H19" s="161" t="s">
        <v>234</v>
      </c>
      <c r="I19" s="16" t="s">
        <v>2</v>
      </c>
      <c r="J19" s="16" t="s">
        <v>147</v>
      </c>
      <c r="K19" s="16" t="s">
        <v>237</v>
      </c>
      <c r="L19" s="17" t="s">
        <v>239</v>
      </c>
      <c r="M19" s="19">
        <v>0.03</v>
      </c>
      <c r="N19" s="21"/>
      <c r="O19" s="21"/>
      <c r="P19" s="21"/>
    </row>
    <row r="20" spans="1:16" ht="46.5" customHeight="1">
      <c r="A20" s="83" t="s">
        <v>11</v>
      </c>
      <c r="B20" s="64">
        <v>3895.6</v>
      </c>
      <c r="C20" s="114"/>
      <c r="D20" s="113">
        <v>3895.6</v>
      </c>
      <c r="E20" s="114"/>
      <c r="F20" s="113">
        <v>3895.6</v>
      </c>
      <c r="G20" s="114"/>
      <c r="H20" s="161" t="s">
        <v>191</v>
      </c>
      <c r="I20" s="49" t="s">
        <v>37</v>
      </c>
      <c r="J20" s="16" t="s">
        <v>147</v>
      </c>
      <c r="K20" s="16" t="s">
        <v>37</v>
      </c>
      <c r="L20" s="17" t="s">
        <v>284</v>
      </c>
      <c r="M20" s="19">
        <v>0.03</v>
      </c>
      <c r="N20" s="21"/>
      <c r="O20" s="21"/>
      <c r="P20" s="21"/>
    </row>
    <row r="21" spans="1:16" ht="33" customHeight="1">
      <c r="A21" s="90" t="s">
        <v>135</v>
      </c>
      <c r="B21" s="64">
        <v>2500</v>
      </c>
      <c r="C21" s="114"/>
      <c r="D21" s="113"/>
      <c r="E21" s="114"/>
      <c r="F21" s="113"/>
      <c r="G21" s="114"/>
      <c r="H21" s="161" t="s">
        <v>174</v>
      </c>
      <c r="I21" s="49" t="s">
        <v>37</v>
      </c>
      <c r="J21" s="16" t="s">
        <v>147</v>
      </c>
      <c r="K21" s="11" t="s">
        <v>37</v>
      </c>
      <c r="L21" s="17" t="s">
        <v>285</v>
      </c>
      <c r="M21" s="19">
        <v>0.72</v>
      </c>
      <c r="N21" s="21"/>
      <c r="O21" s="21"/>
      <c r="P21" s="21"/>
    </row>
    <row r="22" spans="1:16" ht="35.25" customHeight="1">
      <c r="A22" s="90" t="s">
        <v>264</v>
      </c>
      <c r="B22" s="64">
        <v>190</v>
      </c>
      <c r="C22" s="86"/>
      <c r="D22" s="113">
        <v>190</v>
      </c>
      <c r="E22" s="86"/>
      <c r="F22" s="113">
        <v>190</v>
      </c>
      <c r="G22" s="86"/>
      <c r="H22" s="164"/>
      <c r="I22" s="227" t="s">
        <v>37</v>
      </c>
      <c r="J22" s="16" t="s">
        <v>147</v>
      </c>
      <c r="K22" s="10" t="s">
        <v>37</v>
      </c>
      <c r="L22" s="53" t="s">
        <v>274</v>
      </c>
      <c r="N22" s="21"/>
      <c r="O22" s="21"/>
      <c r="P22" s="21"/>
    </row>
    <row r="23" spans="1:13" ht="30.75" customHeight="1">
      <c r="A23" s="89" t="s">
        <v>75</v>
      </c>
      <c r="B23" s="63">
        <v>387.3</v>
      </c>
      <c r="C23" s="63">
        <v>0</v>
      </c>
      <c r="D23" s="160">
        <v>327.5</v>
      </c>
      <c r="E23" s="160">
        <v>0</v>
      </c>
      <c r="F23" s="63">
        <v>327.5</v>
      </c>
      <c r="G23" s="63">
        <v>0</v>
      </c>
      <c r="H23" s="239" t="s">
        <v>168</v>
      </c>
      <c r="I23" s="50" t="s">
        <v>1</v>
      </c>
      <c r="J23" s="23" t="s">
        <v>82</v>
      </c>
      <c r="K23" s="23" t="s">
        <v>1</v>
      </c>
      <c r="L23" s="51" t="s">
        <v>103</v>
      </c>
      <c r="M23" s="18" t="s">
        <v>126</v>
      </c>
    </row>
    <row r="24" spans="1:13" ht="32.25" customHeight="1">
      <c r="A24" s="89" t="s">
        <v>124</v>
      </c>
      <c r="B24" s="63">
        <v>33880.3</v>
      </c>
      <c r="C24" s="143"/>
      <c r="D24" s="63">
        <v>0</v>
      </c>
      <c r="E24" s="116"/>
      <c r="F24" s="63">
        <v>0</v>
      </c>
      <c r="G24" s="143"/>
      <c r="H24" s="237"/>
      <c r="I24" s="50" t="s">
        <v>46</v>
      </c>
      <c r="J24" s="23" t="s">
        <v>89</v>
      </c>
      <c r="K24" s="23" t="s">
        <v>46</v>
      </c>
      <c r="L24" s="51" t="s">
        <v>286</v>
      </c>
      <c r="M24" s="18"/>
    </row>
    <row r="25" spans="1:13" ht="31.5" customHeight="1">
      <c r="A25" s="83" t="s">
        <v>266</v>
      </c>
      <c r="B25" s="64">
        <v>205640</v>
      </c>
      <c r="C25" s="139"/>
      <c r="D25" s="64">
        <v>444000</v>
      </c>
      <c r="E25" s="109"/>
      <c r="F25" s="64">
        <v>170000</v>
      </c>
      <c r="G25" s="139"/>
      <c r="H25" s="76"/>
      <c r="I25" s="49" t="s">
        <v>46</v>
      </c>
      <c r="J25" s="16" t="s">
        <v>147</v>
      </c>
      <c r="K25" s="11" t="s">
        <v>46</v>
      </c>
      <c r="L25" s="17" t="s">
        <v>275</v>
      </c>
      <c r="M25" s="18"/>
    </row>
    <row r="26" spans="1:16" ht="34.5" customHeight="1">
      <c r="A26" s="90" t="s">
        <v>262</v>
      </c>
      <c r="B26" s="64">
        <v>60000</v>
      </c>
      <c r="C26" s="126"/>
      <c r="D26" s="64">
        <v>60000</v>
      </c>
      <c r="E26" s="126"/>
      <c r="F26" s="64">
        <v>60000</v>
      </c>
      <c r="G26" s="126"/>
      <c r="H26" s="80"/>
      <c r="I26" s="52" t="s">
        <v>46</v>
      </c>
      <c r="J26" s="10" t="s">
        <v>276</v>
      </c>
      <c r="K26" s="227" t="s">
        <v>46</v>
      </c>
      <c r="L26" s="53" t="s">
        <v>277</v>
      </c>
      <c r="M26" s="19">
        <v>0.03</v>
      </c>
      <c r="N26" s="21">
        <f>B26/0.97-B26</f>
        <v>1855.670103092787</v>
      </c>
      <c r="O26" s="21">
        <f>D26/0.97-D26</f>
        <v>1855.670103092787</v>
      </c>
      <c r="P26" s="21">
        <f>F26/0.97-F26</f>
        <v>1855.670103092787</v>
      </c>
    </row>
    <row r="27" spans="1:16" ht="24.75" customHeight="1">
      <c r="A27" s="242" t="s">
        <v>52</v>
      </c>
      <c r="B27" s="39">
        <f aca="true" t="shared" si="1" ref="B27:G27">SUM(B28:B62)</f>
        <v>790408.3999999999</v>
      </c>
      <c r="C27" s="98">
        <f t="shared" si="1"/>
        <v>2.9</v>
      </c>
      <c r="D27" s="39">
        <f t="shared" si="1"/>
        <v>800112.2</v>
      </c>
      <c r="E27" s="101">
        <f t="shared" si="1"/>
        <v>3</v>
      </c>
      <c r="F27" s="39">
        <f t="shared" si="1"/>
        <v>805924.5999999999</v>
      </c>
      <c r="G27" s="98">
        <f t="shared" si="1"/>
        <v>49.7</v>
      </c>
      <c r="H27" s="159"/>
      <c r="I27" s="34"/>
      <c r="J27" s="12"/>
      <c r="K27" s="12"/>
      <c r="L27" s="35"/>
      <c r="N27" s="20">
        <f>SUM(N9:N26)</f>
        <v>1855.670103092787</v>
      </c>
      <c r="O27" s="20">
        <f>SUM(O9:O26)</f>
        <v>1855.670103092787</v>
      </c>
      <c r="P27" s="20">
        <f>SUM(P9:P26)</f>
        <v>1855.670103092787</v>
      </c>
    </row>
    <row r="28" spans="1:13" ht="45" customHeight="1">
      <c r="A28" s="83" t="s">
        <v>34</v>
      </c>
      <c r="B28" s="64">
        <v>2.9</v>
      </c>
      <c r="C28" s="64">
        <v>2.9</v>
      </c>
      <c r="D28" s="64">
        <v>3</v>
      </c>
      <c r="E28" s="64">
        <v>3</v>
      </c>
      <c r="F28" s="64">
        <v>49.7</v>
      </c>
      <c r="G28" s="64">
        <v>49.7</v>
      </c>
      <c r="H28" s="240" t="s">
        <v>185</v>
      </c>
      <c r="I28" s="49" t="s">
        <v>48</v>
      </c>
      <c r="J28" s="16" t="s">
        <v>96</v>
      </c>
      <c r="K28" s="16" t="s">
        <v>48</v>
      </c>
      <c r="L28" s="17" t="s">
        <v>287</v>
      </c>
      <c r="M28" s="18"/>
    </row>
    <row r="29" spans="1:13" ht="58.5" customHeight="1">
      <c r="A29" s="92" t="s">
        <v>111</v>
      </c>
      <c r="B29" s="128">
        <v>31</v>
      </c>
      <c r="C29" s="155"/>
      <c r="D29" s="128">
        <v>31</v>
      </c>
      <c r="E29" s="107"/>
      <c r="F29" s="128">
        <v>31</v>
      </c>
      <c r="G29" s="155"/>
      <c r="H29" s="76" t="s">
        <v>173</v>
      </c>
      <c r="I29" s="49" t="s">
        <v>48</v>
      </c>
      <c r="J29" s="16" t="s">
        <v>97</v>
      </c>
      <c r="K29" s="16" t="s">
        <v>48</v>
      </c>
      <c r="L29" s="17" t="s">
        <v>288</v>
      </c>
      <c r="M29" s="18"/>
    </row>
    <row r="30" spans="1:13" ht="17.25" customHeight="1">
      <c r="A30" s="92" t="s">
        <v>25</v>
      </c>
      <c r="B30" s="128">
        <v>115</v>
      </c>
      <c r="C30" s="155"/>
      <c r="D30" s="128">
        <v>115</v>
      </c>
      <c r="E30" s="107"/>
      <c r="F30" s="128">
        <v>115</v>
      </c>
      <c r="G30" s="155"/>
      <c r="H30" s="76" t="s">
        <v>182</v>
      </c>
      <c r="I30" s="49" t="s">
        <v>48</v>
      </c>
      <c r="J30" s="16" t="s">
        <v>97</v>
      </c>
      <c r="K30" s="16" t="s">
        <v>48</v>
      </c>
      <c r="L30" s="17" t="s">
        <v>289</v>
      </c>
      <c r="M30" s="18"/>
    </row>
    <row r="31" spans="1:13" ht="30" customHeight="1">
      <c r="A31" s="92" t="s">
        <v>23</v>
      </c>
      <c r="B31" s="128">
        <v>592.3</v>
      </c>
      <c r="C31" s="155"/>
      <c r="D31" s="128">
        <v>592.3</v>
      </c>
      <c r="E31" s="107"/>
      <c r="F31" s="128">
        <v>592.3</v>
      </c>
      <c r="G31" s="155"/>
      <c r="H31" s="76" t="s">
        <v>205</v>
      </c>
      <c r="I31" s="81" t="s">
        <v>2</v>
      </c>
      <c r="J31" s="16" t="s">
        <v>97</v>
      </c>
      <c r="K31" s="16" t="s">
        <v>48</v>
      </c>
      <c r="L31" s="17" t="s">
        <v>70</v>
      </c>
      <c r="M31" s="18"/>
    </row>
    <row r="32" spans="1:13" ht="26.25" customHeight="1">
      <c r="A32" s="92" t="s">
        <v>45</v>
      </c>
      <c r="B32" s="128">
        <v>2000</v>
      </c>
      <c r="C32" s="155"/>
      <c r="D32" s="128">
        <v>2000</v>
      </c>
      <c r="E32" s="107"/>
      <c r="F32" s="128">
        <v>2000</v>
      </c>
      <c r="G32" s="139"/>
      <c r="H32" s="76" t="s">
        <v>186</v>
      </c>
      <c r="I32" s="49" t="s">
        <v>48</v>
      </c>
      <c r="J32" s="16" t="s">
        <v>97</v>
      </c>
      <c r="K32" s="16" t="s">
        <v>48</v>
      </c>
      <c r="L32" s="17" t="s">
        <v>71</v>
      </c>
      <c r="M32" s="18"/>
    </row>
    <row r="33" spans="1:13" ht="36" customHeight="1">
      <c r="A33" s="92" t="s">
        <v>7</v>
      </c>
      <c r="B33" s="128">
        <v>0</v>
      </c>
      <c r="C33" s="155"/>
      <c r="D33" s="131">
        <v>100</v>
      </c>
      <c r="E33" s="107"/>
      <c r="F33" s="131">
        <v>0</v>
      </c>
      <c r="G33" s="155"/>
      <c r="H33" s="241" t="s">
        <v>251</v>
      </c>
      <c r="I33" s="49" t="s">
        <v>48</v>
      </c>
      <c r="J33" s="16" t="s">
        <v>99</v>
      </c>
      <c r="K33" s="16" t="s">
        <v>48</v>
      </c>
      <c r="L33" s="17" t="s">
        <v>72</v>
      </c>
      <c r="M33" s="18"/>
    </row>
    <row r="34" spans="1:13" ht="60" customHeight="1">
      <c r="A34" s="243" t="s">
        <v>290</v>
      </c>
      <c r="B34" s="128">
        <v>677</v>
      </c>
      <c r="C34" s="155"/>
      <c r="D34" s="131">
        <v>677</v>
      </c>
      <c r="E34" s="107"/>
      <c r="F34" s="131">
        <v>0</v>
      </c>
      <c r="G34" s="155"/>
      <c r="H34" s="76" t="s">
        <v>184</v>
      </c>
      <c r="I34" s="49" t="s">
        <v>48</v>
      </c>
      <c r="J34" s="16" t="s">
        <v>97</v>
      </c>
      <c r="K34" s="49" t="s">
        <v>48</v>
      </c>
      <c r="L34" s="17" t="s">
        <v>141</v>
      </c>
      <c r="M34" s="18"/>
    </row>
    <row r="35" spans="1:13" ht="51" customHeight="1">
      <c r="A35" s="83" t="s">
        <v>129</v>
      </c>
      <c r="B35" s="128">
        <v>3173.1</v>
      </c>
      <c r="C35" s="155"/>
      <c r="D35" s="128">
        <v>3173.1</v>
      </c>
      <c r="E35" s="107"/>
      <c r="F35" s="128">
        <v>3173.1</v>
      </c>
      <c r="G35" s="155"/>
      <c r="H35" s="76" t="s">
        <v>190</v>
      </c>
      <c r="I35" s="49" t="s">
        <v>38</v>
      </c>
      <c r="J35" s="16" t="s">
        <v>97</v>
      </c>
      <c r="K35" s="16" t="s">
        <v>38</v>
      </c>
      <c r="L35" s="17" t="s">
        <v>30</v>
      </c>
      <c r="M35" s="18"/>
    </row>
    <row r="36" spans="1:13" ht="48.75" customHeight="1">
      <c r="A36" s="83" t="s">
        <v>17</v>
      </c>
      <c r="B36" s="128">
        <v>76890</v>
      </c>
      <c r="C36" s="155"/>
      <c r="D36" s="128">
        <v>76890</v>
      </c>
      <c r="E36" s="107"/>
      <c r="F36" s="128">
        <v>76890</v>
      </c>
      <c r="G36" s="155"/>
      <c r="H36" s="76" t="s">
        <v>166</v>
      </c>
      <c r="I36" s="49" t="s">
        <v>38</v>
      </c>
      <c r="J36" s="16" t="s">
        <v>97</v>
      </c>
      <c r="K36" s="16" t="s">
        <v>38</v>
      </c>
      <c r="L36" s="17" t="s">
        <v>68</v>
      </c>
      <c r="M36" s="18"/>
    </row>
    <row r="37" spans="1:13" ht="48" customHeight="1">
      <c r="A37" s="83" t="s">
        <v>17</v>
      </c>
      <c r="B37" s="128">
        <v>2247.8</v>
      </c>
      <c r="C37" s="155"/>
      <c r="D37" s="131">
        <v>2114.1</v>
      </c>
      <c r="E37" s="107"/>
      <c r="F37" s="131">
        <v>2114.1</v>
      </c>
      <c r="G37" s="155"/>
      <c r="H37" s="240" t="s">
        <v>198</v>
      </c>
      <c r="I37" s="49" t="s">
        <v>38</v>
      </c>
      <c r="J37" s="16" t="s">
        <v>93</v>
      </c>
      <c r="K37" s="16" t="s">
        <v>38</v>
      </c>
      <c r="L37" s="17" t="s">
        <v>65</v>
      </c>
      <c r="M37" s="18"/>
    </row>
    <row r="38" spans="1:13" ht="26.25" customHeight="1">
      <c r="A38" s="245" t="s">
        <v>291</v>
      </c>
      <c r="B38" s="132">
        <v>2295</v>
      </c>
      <c r="C38" s="152"/>
      <c r="D38" s="132">
        <v>2295</v>
      </c>
      <c r="E38" s="120"/>
      <c r="F38" s="132">
        <v>2295</v>
      </c>
      <c r="G38" s="152"/>
      <c r="H38" s="77" t="s">
        <v>180</v>
      </c>
      <c r="I38" s="50" t="s">
        <v>1</v>
      </c>
      <c r="J38" s="23" t="s">
        <v>97</v>
      </c>
      <c r="K38" s="78" t="s">
        <v>2</v>
      </c>
      <c r="L38" s="51" t="s">
        <v>62</v>
      </c>
      <c r="M38" s="18"/>
    </row>
    <row r="39" spans="1:13" ht="58.5" customHeight="1">
      <c r="A39" s="92" t="s">
        <v>271</v>
      </c>
      <c r="B39" s="128">
        <v>443.7</v>
      </c>
      <c r="C39" s="155"/>
      <c r="D39" s="128">
        <v>443.7</v>
      </c>
      <c r="E39" s="107"/>
      <c r="F39" s="128">
        <v>443.7</v>
      </c>
      <c r="G39" s="155"/>
      <c r="H39" s="241"/>
      <c r="I39" s="52" t="s">
        <v>2</v>
      </c>
      <c r="J39" s="16" t="s">
        <v>97</v>
      </c>
      <c r="K39" s="52" t="s">
        <v>2</v>
      </c>
      <c r="L39" s="53" t="s">
        <v>278</v>
      </c>
      <c r="M39" s="18"/>
    </row>
    <row r="40" spans="1:13" ht="51">
      <c r="A40" s="83" t="s">
        <v>95</v>
      </c>
      <c r="B40" s="128">
        <v>99945.3</v>
      </c>
      <c r="C40" s="155"/>
      <c r="D40" s="128">
        <v>99945.3</v>
      </c>
      <c r="E40" s="107"/>
      <c r="F40" s="128">
        <v>99945.3</v>
      </c>
      <c r="G40" s="155"/>
      <c r="H40" s="76" t="s">
        <v>196</v>
      </c>
      <c r="I40" s="49" t="s">
        <v>2</v>
      </c>
      <c r="J40" s="16" t="s">
        <v>97</v>
      </c>
      <c r="K40" s="16" t="s">
        <v>2</v>
      </c>
      <c r="L40" s="17" t="s">
        <v>13</v>
      </c>
      <c r="M40" s="18"/>
    </row>
    <row r="41" spans="1:13" ht="63.75">
      <c r="A41" s="83" t="s">
        <v>19</v>
      </c>
      <c r="B41" s="128">
        <v>276322.1</v>
      </c>
      <c r="C41" s="155"/>
      <c r="D41" s="128">
        <v>276322.1</v>
      </c>
      <c r="E41" s="107"/>
      <c r="F41" s="128">
        <v>276322.1</v>
      </c>
      <c r="G41" s="155"/>
      <c r="H41" s="76" t="s">
        <v>192</v>
      </c>
      <c r="I41" s="49" t="s">
        <v>2</v>
      </c>
      <c r="J41" s="16" t="s">
        <v>97</v>
      </c>
      <c r="K41" s="16" t="s">
        <v>2</v>
      </c>
      <c r="L41" s="17" t="s">
        <v>56</v>
      </c>
      <c r="M41" s="18"/>
    </row>
    <row r="42" spans="1:13" ht="42" customHeight="1">
      <c r="A42" s="83" t="s">
        <v>16</v>
      </c>
      <c r="B42" s="128">
        <v>2439.7</v>
      </c>
      <c r="C42" s="155"/>
      <c r="D42" s="128">
        <v>2439.7</v>
      </c>
      <c r="E42" s="107"/>
      <c r="F42" s="128">
        <v>2439.7</v>
      </c>
      <c r="G42" s="155"/>
      <c r="H42" s="76" t="s">
        <v>193</v>
      </c>
      <c r="I42" s="49" t="s">
        <v>2</v>
      </c>
      <c r="J42" s="16" t="s">
        <v>97</v>
      </c>
      <c r="K42" s="16" t="s">
        <v>2</v>
      </c>
      <c r="L42" s="17" t="s">
        <v>57</v>
      </c>
      <c r="M42" s="18"/>
    </row>
    <row r="43" spans="1:13" ht="25.5">
      <c r="A43" s="83" t="s">
        <v>12</v>
      </c>
      <c r="B43" s="64">
        <v>1431.8</v>
      </c>
      <c r="C43" s="139"/>
      <c r="D43" s="64">
        <v>1431.8</v>
      </c>
      <c r="E43" s="109"/>
      <c r="F43" s="64">
        <v>1431.8</v>
      </c>
      <c r="G43" s="139"/>
      <c r="H43" s="76" t="s">
        <v>210</v>
      </c>
      <c r="I43" s="49" t="s">
        <v>2</v>
      </c>
      <c r="J43" s="16" t="s">
        <v>97</v>
      </c>
      <c r="K43" s="16" t="s">
        <v>2</v>
      </c>
      <c r="L43" s="17" t="s">
        <v>14</v>
      </c>
      <c r="M43" s="18"/>
    </row>
    <row r="44" spans="1:13" ht="38.25" customHeight="1">
      <c r="A44" s="83" t="s">
        <v>18</v>
      </c>
      <c r="B44" s="128">
        <v>513</v>
      </c>
      <c r="C44" s="155"/>
      <c r="D44" s="128">
        <v>513</v>
      </c>
      <c r="E44" s="107"/>
      <c r="F44" s="128">
        <v>513</v>
      </c>
      <c r="G44" s="155"/>
      <c r="H44" s="76" t="s">
        <v>208</v>
      </c>
      <c r="I44" s="49" t="s">
        <v>2</v>
      </c>
      <c r="J44" s="16" t="s">
        <v>97</v>
      </c>
      <c r="K44" s="16" t="s">
        <v>2</v>
      </c>
      <c r="L44" s="17" t="s">
        <v>28</v>
      </c>
      <c r="M44" s="18"/>
    </row>
    <row r="45" spans="1:13" ht="39" customHeight="1">
      <c r="A45" s="83" t="s">
        <v>29</v>
      </c>
      <c r="B45" s="128">
        <v>222.8</v>
      </c>
      <c r="C45" s="155"/>
      <c r="D45" s="128">
        <v>222.8</v>
      </c>
      <c r="E45" s="107"/>
      <c r="F45" s="128">
        <v>222.8</v>
      </c>
      <c r="G45" s="155"/>
      <c r="H45" s="76" t="s">
        <v>203</v>
      </c>
      <c r="I45" s="49" t="s">
        <v>2</v>
      </c>
      <c r="J45" s="16" t="s">
        <v>97</v>
      </c>
      <c r="K45" s="16" t="s">
        <v>2</v>
      </c>
      <c r="L45" s="17" t="s">
        <v>125</v>
      </c>
      <c r="M45" s="18"/>
    </row>
    <row r="46" spans="1:13" ht="119.25" customHeight="1">
      <c r="A46" s="83" t="s">
        <v>35</v>
      </c>
      <c r="B46" s="128">
        <v>4029</v>
      </c>
      <c r="C46" s="155"/>
      <c r="D46" s="128">
        <v>4029</v>
      </c>
      <c r="E46" s="107"/>
      <c r="F46" s="128">
        <v>4029</v>
      </c>
      <c r="G46" s="155"/>
      <c r="H46" s="76" t="s">
        <v>202</v>
      </c>
      <c r="I46" s="49" t="s">
        <v>2</v>
      </c>
      <c r="J46" s="16" t="s">
        <v>97</v>
      </c>
      <c r="K46" s="16" t="s">
        <v>2</v>
      </c>
      <c r="L46" s="17" t="s">
        <v>58</v>
      </c>
      <c r="M46" s="18"/>
    </row>
    <row r="47" spans="1:13" ht="93" customHeight="1">
      <c r="A47" s="83" t="s">
        <v>142</v>
      </c>
      <c r="B47" s="128">
        <v>107.1</v>
      </c>
      <c r="C47" s="155"/>
      <c r="D47" s="131">
        <v>107.1</v>
      </c>
      <c r="E47" s="107"/>
      <c r="F47" s="131">
        <v>107.1</v>
      </c>
      <c r="G47" s="155"/>
      <c r="H47" s="76" t="s">
        <v>199</v>
      </c>
      <c r="I47" s="49" t="s">
        <v>2</v>
      </c>
      <c r="J47" s="16" t="s">
        <v>97</v>
      </c>
      <c r="K47" s="16" t="s">
        <v>2</v>
      </c>
      <c r="L47" s="53" t="s">
        <v>292</v>
      </c>
      <c r="M47" s="18"/>
    </row>
    <row r="48" spans="1:13" ht="102" customHeight="1">
      <c r="A48" s="83" t="s">
        <v>42</v>
      </c>
      <c r="B48" s="128">
        <v>100</v>
      </c>
      <c r="C48" s="155"/>
      <c r="D48" s="131">
        <v>100</v>
      </c>
      <c r="E48" s="107"/>
      <c r="F48" s="131">
        <v>100</v>
      </c>
      <c r="G48" s="155"/>
      <c r="H48" s="76" t="s">
        <v>200</v>
      </c>
      <c r="I48" s="49" t="s">
        <v>2</v>
      </c>
      <c r="J48" s="16" t="s">
        <v>97</v>
      </c>
      <c r="K48" s="16" t="s">
        <v>2</v>
      </c>
      <c r="L48" s="17" t="s">
        <v>67</v>
      </c>
      <c r="M48" s="18"/>
    </row>
    <row r="49" spans="1:13" ht="109.5" customHeight="1">
      <c r="A49" s="83" t="s">
        <v>4</v>
      </c>
      <c r="B49" s="128">
        <v>28177.7</v>
      </c>
      <c r="C49" s="155"/>
      <c r="D49" s="128">
        <v>28177.7</v>
      </c>
      <c r="E49" s="107"/>
      <c r="F49" s="128">
        <v>28177.7</v>
      </c>
      <c r="G49" s="155"/>
      <c r="H49" s="76" t="s">
        <v>201</v>
      </c>
      <c r="I49" s="49" t="s">
        <v>2</v>
      </c>
      <c r="J49" s="16" t="s">
        <v>101</v>
      </c>
      <c r="K49" s="16" t="s">
        <v>2</v>
      </c>
      <c r="L49" s="17" t="s">
        <v>66</v>
      </c>
      <c r="M49" s="18"/>
    </row>
    <row r="50" spans="1:13" ht="45.75" customHeight="1">
      <c r="A50" s="83" t="s">
        <v>0</v>
      </c>
      <c r="B50" s="128">
        <v>1260.6</v>
      </c>
      <c r="C50" s="155"/>
      <c r="D50" s="128">
        <v>1260.6</v>
      </c>
      <c r="E50" s="107"/>
      <c r="F50" s="128">
        <v>1260.6</v>
      </c>
      <c r="G50" s="155"/>
      <c r="H50" s="76" t="s">
        <v>194</v>
      </c>
      <c r="I50" s="49" t="s">
        <v>2</v>
      </c>
      <c r="J50" s="16" t="s">
        <v>100</v>
      </c>
      <c r="K50" s="16" t="s">
        <v>2</v>
      </c>
      <c r="L50" s="17" t="s">
        <v>64</v>
      </c>
      <c r="M50" s="18"/>
    </row>
    <row r="51" spans="1:13" ht="55.5" customHeight="1">
      <c r="A51" s="93" t="s">
        <v>110</v>
      </c>
      <c r="B51" s="128">
        <v>153292.7</v>
      </c>
      <c r="C51" s="155"/>
      <c r="D51" s="131">
        <v>159577.7</v>
      </c>
      <c r="E51" s="107"/>
      <c r="F51" s="131">
        <v>166120.4</v>
      </c>
      <c r="G51" s="155"/>
      <c r="H51" s="76" t="s">
        <v>176</v>
      </c>
      <c r="I51" s="49" t="s">
        <v>46</v>
      </c>
      <c r="J51" s="16" t="s">
        <v>97</v>
      </c>
      <c r="K51" s="16" t="s">
        <v>46</v>
      </c>
      <c r="L51" s="17" t="s">
        <v>80</v>
      </c>
      <c r="M51" s="18"/>
    </row>
    <row r="52" spans="1:13" ht="87" customHeight="1">
      <c r="A52" s="93" t="s">
        <v>109</v>
      </c>
      <c r="B52" s="128">
        <v>78426.3</v>
      </c>
      <c r="C52" s="156"/>
      <c r="D52" s="128">
        <v>77650.9</v>
      </c>
      <c r="E52" s="134"/>
      <c r="F52" s="128">
        <v>77650.9</v>
      </c>
      <c r="G52" s="156"/>
      <c r="H52" s="76" t="s">
        <v>170</v>
      </c>
      <c r="I52" s="49" t="s">
        <v>1</v>
      </c>
      <c r="J52" s="16" t="s">
        <v>97</v>
      </c>
      <c r="K52" s="16" t="s">
        <v>1</v>
      </c>
      <c r="L52" s="17" t="s">
        <v>59</v>
      </c>
      <c r="M52" s="18"/>
    </row>
    <row r="53" spans="1:13" ht="87" customHeight="1">
      <c r="A53" s="95" t="s">
        <v>109</v>
      </c>
      <c r="B53" s="110"/>
      <c r="C53" s="143"/>
      <c r="D53" s="63"/>
      <c r="E53" s="116"/>
      <c r="F53" s="63"/>
      <c r="G53" s="143"/>
      <c r="H53" s="77" t="s">
        <v>169</v>
      </c>
      <c r="I53" s="50" t="s">
        <v>1</v>
      </c>
      <c r="J53" s="23" t="s">
        <v>97</v>
      </c>
      <c r="K53" s="23" t="s">
        <v>1</v>
      </c>
      <c r="L53" s="51" t="s">
        <v>151</v>
      </c>
      <c r="M53" s="18"/>
    </row>
    <row r="54" spans="1:13" ht="66" customHeight="1">
      <c r="A54" s="93" t="s">
        <v>9</v>
      </c>
      <c r="B54" s="128">
        <v>35317.7</v>
      </c>
      <c r="C54" s="156"/>
      <c r="D54" s="128">
        <v>39569.7</v>
      </c>
      <c r="E54" s="134"/>
      <c r="F54" s="128">
        <v>39569.7</v>
      </c>
      <c r="G54" s="155"/>
      <c r="H54" s="76" t="s">
        <v>171</v>
      </c>
      <c r="I54" s="49" t="s">
        <v>1</v>
      </c>
      <c r="J54" s="16" t="s">
        <v>97</v>
      </c>
      <c r="K54" s="16" t="s">
        <v>1</v>
      </c>
      <c r="L54" s="17" t="s">
        <v>293</v>
      </c>
      <c r="M54" s="18"/>
    </row>
    <row r="55" spans="1:13" ht="23.25" customHeight="1">
      <c r="A55" s="243" t="s">
        <v>294</v>
      </c>
      <c r="B55" s="128">
        <v>60</v>
      </c>
      <c r="C55" s="155"/>
      <c r="D55" s="128">
        <v>60</v>
      </c>
      <c r="E55" s="107"/>
      <c r="F55" s="128">
        <v>60</v>
      </c>
      <c r="G55" s="155"/>
      <c r="H55" s="76" t="s">
        <v>177</v>
      </c>
      <c r="I55" s="49" t="s">
        <v>1</v>
      </c>
      <c r="J55" s="16" t="s">
        <v>97</v>
      </c>
      <c r="K55" s="16" t="s">
        <v>1</v>
      </c>
      <c r="L55" s="17" t="s">
        <v>63</v>
      </c>
      <c r="M55" s="18"/>
    </row>
    <row r="56" spans="1:13" ht="85.5" customHeight="1">
      <c r="A56" s="244" t="s">
        <v>295</v>
      </c>
      <c r="B56" s="128">
        <v>15</v>
      </c>
      <c r="C56" s="155"/>
      <c r="D56" s="131">
        <v>15</v>
      </c>
      <c r="E56" s="107"/>
      <c r="F56" s="131">
        <v>15</v>
      </c>
      <c r="G56" s="155"/>
      <c r="H56" s="76" t="s">
        <v>178</v>
      </c>
      <c r="I56" s="49" t="s">
        <v>1</v>
      </c>
      <c r="J56" s="16" t="s">
        <v>97</v>
      </c>
      <c r="K56" s="16" t="s">
        <v>1</v>
      </c>
      <c r="L56" s="17" t="s">
        <v>301</v>
      </c>
      <c r="M56" s="18"/>
    </row>
    <row r="57" spans="1:13" ht="27.75" customHeight="1">
      <c r="A57" s="244" t="s">
        <v>268</v>
      </c>
      <c r="B57" s="128">
        <v>15</v>
      </c>
      <c r="C57" s="155"/>
      <c r="D57" s="131">
        <v>15</v>
      </c>
      <c r="E57" s="107"/>
      <c r="F57" s="131">
        <v>15</v>
      </c>
      <c r="G57" s="155"/>
      <c r="H57" s="76"/>
      <c r="I57" s="49" t="s">
        <v>1</v>
      </c>
      <c r="J57" s="16" t="s">
        <v>97</v>
      </c>
      <c r="K57" s="16" t="s">
        <v>1</v>
      </c>
      <c r="L57" s="17" t="s">
        <v>296</v>
      </c>
      <c r="M57" s="18"/>
    </row>
    <row r="58" spans="1:13" ht="42.75" customHeight="1">
      <c r="A58" s="243" t="s">
        <v>297</v>
      </c>
      <c r="B58" s="128">
        <v>12</v>
      </c>
      <c r="C58" s="155"/>
      <c r="D58" s="128">
        <v>12</v>
      </c>
      <c r="E58" s="107"/>
      <c r="F58" s="128">
        <v>12</v>
      </c>
      <c r="G58" s="155"/>
      <c r="H58" s="76" t="s">
        <v>179</v>
      </c>
      <c r="I58" s="49" t="s">
        <v>1</v>
      </c>
      <c r="J58" s="16" t="s">
        <v>97</v>
      </c>
      <c r="K58" s="16" t="s">
        <v>1</v>
      </c>
      <c r="L58" s="17" t="s">
        <v>300</v>
      </c>
      <c r="M58" s="18"/>
    </row>
    <row r="59" spans="1:13" ht="38.25" customHeight="1">
      <c r="A59" s="244" t="s">
        <v>298</v>
      </c>
      <c r="B59" s="128">
        <v>15</v>
      </c>
      <c r="C59" s="155"/>
      <c r="D59" s="128">
        <v>15</v>
      </c>
      <c r="E59" s="107"/>
      <c r="F59" s="128">
        <v>15</v>
      </c>
      <c r="G59" s="155"/>
      <c r="H59" s="76" t="s">
        <v>188</v>
      </c>
      <c r="I59" s="49" t="s">
        <v>1</v>
      </c>
      <c r="J59" s="16" t="s">
        <v>97</v>
      </c>
      <c r="K59" s="16" t="s">
        <v>1</v>
      </c>
      <c r="L59" s="17" t="s">
        <v>299</v>
      </c>
      <c r="M59" s="18"/>
    </row>
    <row r="60" spans="1:13" s="5" customFormat="1" ht="48.75" customHeight="1">
      <c r="A60" s="243" t="s">
        <v>302</v>
      </c>
      <c r="B60" s="128">
        <v>15</v>
      </c>
      <c r="C60" s="155"/>
      <c r="D60" s="128">
        <v>15</v>
      </c>
      <c r="E60" s="107"/>
      <c r="F60" s="128">
        <v>15</v>
      </c>
      <c r="G60" s="155"/>
      <c r="H60" s="76" t="s">
        <v>187</v>
      </c>
      <c r="I60" s="49" t="s">
        <v>1</v>
      </c>
      <c r="J60" s="16" t="s">
        <v>97</v>
      </c>
      <c r="K60" s="11" t="s">
        <v>1</v>
      </c>
      <c r="L60" s="22" t="s">
        <v>113</v>
      </c>
      <c r="M60" s="18"/>
    </row>
    <row r="61" spans="1:13" ht="41.25" customHeight="1">
      <c r="A61" s="243" t="s">
        <v>303</v>
      </c>
      <c r="B61" s="128">
        <v>463</v>
      </c>
      <c r="C61" s="155"/>
      <c r="D61" s="128">
        <v>463</v>
      </c>
      <c r="E61" s="107"/>
      <c r="F61" s="128">
        <v>463</v>
      </c>
      <c r="G61" s="155"/>
      <c r="H61" s="76" t="s">
        <v>189</v>
      </c>
      <c r="I61" s="49" t="s">
        <v>1</v>
      </c>
      <c r="J61" s="16" t="s">
        <v>97</v>
      </c>
      <c r="K61" s="16" t="s">
        <v>1</v>
      </c>
      <c r="L61" s="17" t="s">
        <v>61</v>
      </c>
      <c r="M61" s="18"/>
    </row>
    <row r="62" spans="1:13" ht="31.5" customHeight="1">
      <c r="A62" s="92" t="s">
        <v>10</v>
      </c>
      <c r="B62" s="128">
        <v>19759.8</v>
      </c>
      <c r="C62" s="155"/>
      <c r="D62" s="128">
        <v>19735.6</v>
      </c>
      <c r="E62" s="107"/>
      <c r="F62" s="128">
        <v>19735.6</v>
      </c>
      <c r="G62" s="155"/>
      <c r="H62" s="76" t="s">
        <v>172</v>
      </c>
      <c r="I62" s="49" t="s">
        <v>1</v>
      </c>
      <c r="J62" s="16" t="s">
        <v>97</v>
      </c>
      <c r="K62" s="16" t="s">
        <v>1</v>
      </c>
      <c r="L62" s="17" t="s">
        <v>69</v>
      </c>
      <c r="M62" s="18"/>
    </row>
    <row r="63" spans="1:13" ht="12.75">
      <c r="A63" s="96" t="s">
        <v>73</v>
      </c>
      <c r="B63" s="39">
        <f aca="true" t="shared" si="2" ref="B63:G63">SUM(B64)</f>
        <v>17569.2</v>
      </c>
      <c r="C63" s="98">
        <f t="shared" si="2"/>
        <v>17569.2</v>
      </c>
      <c r="D63" s="39">
        <f t="shared" si="2"/>
        <v>17569.2</v>
      </c>
      <c r="E63" s="159">
        <f t="shared" si="2"/>
        <v>17569.2</v>
      </c>
      <c r="F63" s="39">
        <f t="shared" si="2"/>
        <v>17569.2</v>
      </c>
      <c r="G63" s="39">
        <f t="shared" si="2"/>
        <v>17569.2</v>
      </c>
      <c r="H63" s="159"/>
      <c r="I63" s="34"/>
      <c r="J63" s="14"/>
      <c r="K63" s="15"/>
      <c r="L63" s="54"/>
      <c r="M63" s="18"/>
    </row>
    <row r="64" spans="1:13" ht="78" customHeight="1">
      <c r="A64" s="83" t="s">
        <v>211</v>
      </c>
      <c r="B64" s="128">
        <v>17569.2</v>
      </c>
      <c r="C64" s="128">
        <v>17569.2</v>
      </c>
      <c r="D64" s="128">
        <v>17569.2</v>
      </c>
      <c r="E64" s="128">
        <v>17569.2</v>
      </c>
      <c r="F64" s="128">
        <v>17569.2</v>
      </c>
      <c r="G64" s="128">
        <v>17569.2</v>
      </c>
      <c r="H64" s="240" t="s">
        <v>195</v>
      </c>
      <c r="I64" s="55" t="s">
        <v>2</v>
      </c>
      <c r="J64" s="10" t="s">
        <v>102</v>
      </c>
      <c r="K64" s="9" t="s">
        <v>2</v>
      </c>
      <c r="L64" s="53" t="s">
        <v>74</v>
      </c>
      <c r="M64" s="18"/>
    </row>
    <row r="65" spans="1:12" ht="13.5" thickBot="1">
      <c r="A65" s="97" t="s">
        <v>5</v>
      </c>
      <c r="B65" s="37">
        <f aca="true" t="shared" si="3" ref="B65:G65">SUM(B27+B6+B8+B63)</f>
        <v>1554265.4999999998</v>
      </c>
      <c r="C65" s="74">
        <f t="shared" si="3"/>
        <v>39122.630000000005</v>
      </c>
      <c r="D65" s="37">
        <f t="shared" si="3"/>
        <v>1660184.4</v>
      </c>
      <c r="E65" s="60">
        <f t="shared" si="3"/>
        <v>17572.2</v>
      </c>
      <c r="F65" s="167">
        <f t="shared" si="3"/>
        <v>1340880.0999999999</v>
      </c>
      <c r="G65" s="235">
        <f t="shared" si="3"/>
        <v>29606.27</v>
      </c>
      <c r="H65" s="60"/>
      <c r="I65" s="56"/>
      <c r="J65" s="57"/>
      <c r="K65" s="58"/>
      <c r="L65" s="59"/>
    </row>
    <row r="66" spans="1:12" ht="12.75">
      <c r="A66" s="28"/>
      <c r="B66" s="135"/>
      <c r="C66" s="135"/>
      <c r="D66" s="135"/>
      <c r="E66" s="135"/>
      <c r="F66" s="135"/>
      <c r="G66" s="135"/>
      <c r="H66" s="29"/>
      <c r="I66" s="29"/>
      <c r="J66" s="29"/>
      <c r="K66" s="29"/>
      <c r="L66" s="30"/>
    </row>
    <row r="67" spans="1:12" ht="12.75">
      <c r="A67" s="24" t="s">
        <v>54</v>
      </c>
      <c r="B67" s="25">
        <f aca="true" t="shared" si="4" ref="B67:G67">B9+B11+B12+B13+B23+B24+B38+B53</f>
        <v>48495.600000000006</v>
      </c>
      <c r="C67" s="25">
        <f t="shared" si="4"/>
        <v>10344.54</v>
      </c>
      <c r="D67" s="25">
        <f t="shared" si="4"/>
        <v>4591.5</v>
      </c>
      <c r="E67" s="25">
        <f t="shared" si="4"/>
        <v>1909.93</v>
      </c>
      <c r="F67" s="25">
        <f t="shared" si="4"/>
        <v>4338.8</v>
      </c>
      <c r="G67" s="25">
        <f t="shared" si="4"/>
        <v>1664.81</v>
      </c>
      <c r="H67" s="25"/>
      <c r="I67" s="26"/>
      <c r="J67" s="26"/>
      <c r="K67" s="26"/>
      <c r="L67" s="27"/>
    </row>
    <row r="68" ht="12.75">
      <c r="C68" s="38"/>
    </row>
    <row r="69" ht="15.75">
      <c r="A69" s="7" t="s">
        <v>104</v>
      </c>
    </row>
    <row r="70" ht="12.75" hidden="1"/>
    <row r="71" spans="1:7" ht="12.75" hidden="1">
      <c r="A71" s="100" t="s">
        <v>217</v>
      </c>
      <c r="B71" s="38" t="e">
        <f aca="true" t="shared" si="5" ref="B71:G71">SUM(B72:B79)</f>
        <v>#REF!</v>
      </c>
      <c r="C71" s="38" t="e">
        <f t="shared" si="5"/>
        <v>#REF!</v>
      </c>
      <c r="D71" s="38" t="e">
        <f t="shared" si="5"/>
        <v>#REF!</v>
      </c>
      <c r="E71" s="38" t="e">
        <f t="shared" si="5"/>
        <v>#REF!</v>
      </c>
      <c r="F71" s="38" t="e">
        <f t="shared" si="5"/>
        <v>#REF!</v>
      </c>
      <c r="G71" s="38" t="e">
        <f t="shared" si="5"/>
        <v>#REF!</v>
      </c>
    </row>
    <row r="72" spans="1:7" ht="12.75" hidden="1">
      <c r="A72" s="100" t="s">
        <v>48</v>
      </c>
      <c r="B72" s="38" t="e">
        <f aca="true" t="shared" si="6" ref="B72:G72">B9+B10+B83</f>
        <v>#REF!</v>
      </c>
      <c r="C72" s="38" t="e">
        <f t="shared" si="6"/>
        <v>#REF!</v>
      </c>
      <c r="D72" s="38" t="e">
        <f t="shared" si="6"/>
        <v>#REF!</v>
      </c>
      <c r="E72" s="38" t="e">
        <f t="shared" si="6"/>
        <v>#REF!</v>
      </c>
      <c r="F72" s="38" t="e">
        <f t="shared" si="6"/>
        <v>#REF!</v>
      </c>
      <c r="G72" s="38" t="e">
        <f t="shared" si="6"/>
        <v>#REF!</v>
      </c>
    </row>
    <row r="73" spans="1:7" ht="12.75" hidden="1">
      <c r="A73" s="100" t="s">
        <v>37</v>
      </c>
      <c r="B73" s="38">
        <f aca="true" t="shared" si="7" ref="B73:G73">B20+B21+B84+B22</f>
        <v>6785.6</v>
      </c>
      <c r="C73" s="38">
        <f t="shared" si="7"/>
        <v>0</v>
      </c>
      <c r="D73" s="38">
        <f t="shared" si="7"/>
        <v>4285.6</v>
      </c>
      <c r="E73" s="38">
        <f t="shared" si="7"/>
        <v>0</v>
      </c>
      <c r="F73" s="38">
        <f t="shared" si="7"/>
        <v>4285.6</v>
      </c>
      <c r="G73" s="38">
        <f t="shared" si="7"/>
        <v>0</v>
      </c>
    </row>
    <row r="74" spans="1:7" ht="12.75" hidden="1">
      <c r="A74" s="100" t="s">
        <v>2</v>
      </c>
      <c r="B74" s="38">
        <f aca="true" t="shared" si="8" ref="B74:G74">B11+B12+B13+B14+B15+B16+B17+B18+B19+B85+B64</f>
        <v>475327.2</v>
      </c>
      <c r="C74" s="38">
        <f t="shared" si="8"/>
        <v>34064.130000000005</v>
      </c>
      <c r="D74" s="38">
        <f t="shared" si="8"/>
        <v>470194.60000000003</v>
      </c>
      <c r="E74" s="38">
        <f t="shared" si="8"/>
        <v>30023.29</v>
      </c>
      <c r="F74" s="38">
        <f t="shared" si="8"/>
        <v>450321.2</v>
      </c>
      <c r="G74" s="38">
        <f t="shared" si="8"/>
        <v>29556.57</v>
      </c>
    </row>
    <row r="75" spans="1:7" ht="12.75" hidden="1">
      <c r="A75" s="100" t="s">
        <v>46</v>
      </c>
      <c r="B75" s="38">
        <f aca="true" t="shared" si="9" ref="B75:G75">B24+B25+B26+B86</f>
        <v>452813</v>
      </c>
      <c r="C75" s="38">
        <f t="shared" si="9"/>
        <v>0</v>
      </c>
      <c r="D75" s="38">
        <f t="shared" si="9"/>
        <v>663577.7</v>
      </c>
      <c r="E75" s="38">
        <f t="shared" si="9"/>
        <v>0</v>
      </c>
      <c r="F75" s="38">
        <f t="shared" si="9"/>
        <v>396120.4</v>
      </c>
      <c r="G75" s="38">
        <f t="shared" si="9"/>
        <v>0</v>
      </c>
    </row>
    <row r="76" spans="1:7" ht="12.75" hidden="1">
      <c r="A76" s="100" t="s">
        <v>1</v>
      </c>
      <c r="B76" s="38">
        <f aca="true" t="shared" si="10" ref="B76:G76">B87+B23</f>
        <v>134486.09999999998</v>
      </c>
      <c r="C76" s="38">
        <f t="shared" si="10"/>
        <v>0</v>
      </c>
      <c r="D76" s="38">
        <f t="shared" si="10"/>
        <v>137878.69999999998</v>
      </c>
      <c r="E76" s="38">
        <f t="shared" si="10"/>
        <v>0</v>
      </c>
      <c r="F76" s="38">
        <f t="shared" si="10"/>
        <v>137878.69999999998</v>
      </c>
      <c r="G76" s="38">
        <f t="shared" si="10"/>
        <v>0</v>
      </c>
    </row>
    <row r="77" spans="1:7" ht="12.75" hidden="1">
      <c r="A77" s="100" t="s">
        <v>38</v>
      </c>
      <c r="B77" s="38">
        <f>B88</f>
        <v>82310.90000000001</v>
      </c>
      <c r="C77" s="38">
        <f>C88+C37</f>
        <v>0</v>
      </c>
      <c r="D77" s="38">
        <f>D88</f>
        <v>82177.20000000001</v>
      </c>
      <c r="E77" s="38">
        <f>E88+E37</f>
        <v>0</v>
      </c>
      <c r="F77" s="38">
        <f>F88</f>
        <v>82177.20000000001</v>
      </c>
      <c r="G77" s="38">
        <f>G88+G37</f>
        <v>0</v>
      </c>
    </row>
    <row r="78" spans="1:7" ht="12.75" hidden="1">
      <c r="A78" s="100" t="s">
        <v>94</v>
      </c>
      <c r="B78" s="38">
        <f aca="true" t="shared" si="11" ref="B78:G78">B6</f>
        <v>375012</v>
      </c>
      <c r="C78" s="38">
        <f t="shared" si="11"/>
        <v>0</v>
      </c>
      <c r="D78" s="38">
        <f t="shared" si="11"/>
        <v>289636</v>
      </c>
      <c r="E78" s="38">
        <f t="shared" si="11"/>
        <v>0</v>
      </c>
      <c r="F78" s="38">
        <f t="shared" si="11"/>
        <v>267309</v>
      </c>
      <c r="G78" s="38">
        <f t="shared" si="11"/>
        <v>0</v>
      </c>
    </row>
    <row r="79" spans="1:7" ht="12.75" hidden="1">
      <c r="A79" s="100" t="s">
        <v>218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</row>
    <row r="80" spans="2:7" ht="12.75" hidden="1">
      <c r="B80" s="38" t="e">
        <f aca="true" t="shared" si="12" ref="B80:G80">B71-B65</f>
        <v>#REF!</v>
      </c>
      <c r="C80" s="38" t="e">
        <f t="shared" si="12"/>
        <v>#REF!</v>
      </c>
      <c r="D80" s="38" t="e">
        <f t="shared" si="12"/>
        <v>#REF!</v>
      </c>
      <c r="E80" s="38" t="e">
        <f t="shared" si="12"/>
        <v>#REF!</v>
      </c>
      <c r="F80" s="38" t="e">
        <f t="shared" si="12"/>
        <v>#REF!</v>
      </c>
      <c r="G80" s="38" t="e">
        <f t="shared" si="12"/>
        <v>#REF!</v>
      </c>
    </row>
    <row r="81" spans="2:7" ht="12.75" hidden="1">
      <c r="B81" s="38"/>
      <c r="C81" s="38"/>
      <c r="D81" s="38"/>
      <c r="E81" s="38"/>
      <c r="F81" s="38"/>
      <c r="G81" s="38"/>
    </row>
    <row r="82" spans="1:7" ht="12.75" hidden="1">
      <c r="A82" s="100" t="s">
        <v>219</v>
      </c>
      <c r="B82" s="38" t="e">
        <f aca="true" t="shared" si="13" ref="B82:G82">SUM(B83:B88)</f>
        <v>#REF!</v>
      </c>
      <c r="C82" s="38" t="e">
        <f t="shared" si="13"/>
        <v>#REF!</v>
      </c>
      <c r="D82" s="38" t="e">
        <f t="shared" si="13"/>
        <v>#REF!</v>
      </c>
      <c r="E82" s="38" t="e">
        <f t="shared" si="13"/>
        <v>#REF!</v>
      </c>
      <c r="F82" s="38" t="e">
        <f t="shared" si="13"/>
        <v>#REF!</v>
      </c>
      <c r="G82" s="38" t="e">
        <f t="shared" si="13"/>
        <v>#REF!</v>
      </c>
    </row>
    <row r="83" spans="1:7" ht="12.75" hidden="1">
      <c r="A83" s="100" t="s">
        <v>48</v>
      </c>
      <c r="B83" s="38" t="e">
        <f>#REF!+B28+B29+B30+B31+B32+B33+B34</f>
        <v>#REF!</v>
      </c>
      <c r="C83" s="38" t="e">
        <f>C28+C29+C30+#REF!+C32+C33+C34+C31</f>
        <v>#REF!</v>
      </c>
      <c r="D83" s="38" t="e">
        <f>D28+D29+D30+#REF!+D32+D33+D34+D31</f>
        <v>#REF!</v>
      </c>
      <c r="E83" s="38" t="e">
        <f>E28+E29+E30+#REF!+E32+E33+E34+E31</f>
        <v>#REF!</v>
      </c>
      <c r="F83" s="38" t="e">
        <f>F28+F29+F30+#REF!+F32+F33+F34+F31</f>
        <v>#REF!</v>
      </c>
      <c r="G83" s="38" t="e">
        <f>G28+G29+G30+#REF!+G32+G33+G34+G31</f>
        <v>#REF!</v>
      </c>
    </row>
    <row r="84" spans="1:7" ht="12.75" hidden="1">
      <c r="A84" s="100" t="s">
        <v>37</v>
      </c>
      <c r="B84" s="38">
        <v>200</v>
      </c>
      <c r="C84" s="38"/>
      <c r="D84" s="38">
        <v>200</v>
      </c>
      <c r="E84" s="38"/>
      <c r="F84" s="38">
        <v>200</v>
      </c>
      <c r="G84" s="38"/>
    </row>
    <row r="85" spans="1:7" ht="12.75" hidden="1">
      <c r="A85" s="100" t="s">
        <v>2</v>
      </c>
      <c r="B85" s="38">
        <f>B48+B49+B50+B45+B44+B47+B46+B43+B42+B41+B40+B38-200+B39</f>
        <v>417087.8</v>
      </c>
      <c r="C85" s="38">
        <f>C48+C49+C50+C45+C44+C47+C46+C43+C42+C41+C40+C38+C39</f>
        <v>0</v>
      </c>
      <c r="D85" s="38">
        <f>D48+D49+D50+D45+D44+D47+D46+D43+D42+D41+D40+D38-200+D39</f>
        <v>417087.8</v>
      </c>
      <c r="E85" s="38">
        <f>E48+E49+E50+E45+E44+E47+E46+E43+E42+E41+E40+E38+E39</f>
        <v>0</v>
      </c>
      <c r="F85" s="38">
        <f>F48+F49+F50+F45+F44+F47+F46+F43+F42+F41+F40+F38-200+F39</f>
        <v>417087.8</v>
      </c>
      <c r="G85" s="38">
        <f>G48+G49+G50+G45+G44+G47+G46+G43+G42+G41+G40+G38+G39</f>
        <v>0</v>
      </c>
    </row>
    <row r="86" spans="1:7" ht="12.75" hidden="1">
      <c r="A86" s="100" t="s">
        <v>46</v>
      </c>
      <c r="B86" s="38">
        <f aca="true" t="shared" si="14" ref="B86:G86">B51</f>
        <v>153292.7</v>
      </c>
      <c r="C86" s="38">
        <f t="shared" si="14"/>
        <v>0</v>
      </c>
      <c r="D86" s="38">
        <f t="shared" si="14"/>
        <v>159577.7</v>
      </c>
      <c r="E86" s="38">
        <f t="shared" si="14"/>
        <v>0</v>
      </c>
      <c r="F86" s="38">
        <f t="shared" si="14"/>
        <v>166120.4</v>
      </c>
      <c r="G86" s="38">
        <f t="shared" si="14"/>
        <v>0</v>
      </c>
    </row>
    <row r="87" spans="1:7" ht="12.75" hidden="1">
      <c r="A87" s="100" t="s">
        <v>1</v>
      </c>
      <c r="B87" s="38">
        <f aca="true" t="shared" si="15" ref="B87:G87">B62+B61+B60+B59+B56+B55+B58+B54+B53+B52+B57</f>
        <v>134098.8</v>
      </c>
      <c r="C87" s="38">
        <f t="shared" si="15"/>
        <v>0</v>
      </c>
      <c r="D87" s="38">
        <f t="shared" si="15"/>
        <v>137551.19999999998</v>
      </c>
      <c r="E87" s="38">
        <f t="shared" si="15"/>
        <v>0</v>
      </c>
      <c r="F87" s="38">
        <f t="shared" si="15"/>
        <v>137551.19999999998</v>
      </c>
      <c r="G87" s="38">
        <f t="shared" si="15"/>
        <v>0</v>
      </c>
    </row>
    <row r="88" spans="1:7" ht="12.75" hidden="1">
      <c r="A88" s="100" t="s">
        <v>38</v>
      </c>
      <c r="B88" s="38">
        <f>B36+B37+B35</f>
        <v>82310.90000000001</v>
      </c>
      <c r="C88" s="38">
        <f>C36+C35</f>
        <v>0</v>
      </c>
      <c r="D88" s="38">
        <f>D36+D37+D35</f>
        <v>82177.20000000001</v>
      </c>
      <c r="E88" s="38">
        <f>E36+E35</f>
        <v>0</v>
      </c>
      <c r="F88" s="38">
        <f>F36+F37+F35</f>
        <v>82177.20000000001</v>
      </c>
      <c r="G88" s="38">
        <f>G36+G35</f>
        <v>0</v>
      </c>
    </row>
    <row r="89" spans="2:7" ht="12.75" hidden="1">
      <c r="B89" s="38" t="e">
        <f aca="true" t="shared" si="16" ref="B89:G89">B82-B27</f>
        <v>#REF!</v>
      </c>
      <c r="C89" s="38" t="e">
        <f t="shared" si="16"/>
        <v>#REF!</v>
      </c>
      <c r="D89" s="38" t="e">
        <f t="shared" si="16"/>
        <v>#REF!</v>
      </c>
      <c r="E89" s="38" t="e">
        <f t="shared" si="16"/>
        <v>#REF!</v>
      </c>
      <c r="F89" s="38" t="e">
        <f t="shared" si="16"/>
        <v>#REF!</v>
      </c>
      <c r="G89" s="38" t="e">
        <f t="shared" si="16"/>
        <v>#REF!</v>
      </c>
    </row>
    <row r="90" ht="12.75" hidden="1"/>
  </sheetData>
  <sheetProtection/>
  <mergeCells count="6">
    <mergeCell ref="A3:A5"/>
    <mergeCell ref="B3:G3"/>
    <mergeCell ref="H3:H5"/>
    <mergeCell ref="B4:C4"/>
    <mergeCell ref="D4:E4"/>
    <mergeCell ref="F4:G4"/>
  </mergeCells>
  <printOptions/>
  <pageMargins left="0.1968503937007874" right="0.1968503937007874" top="0.7874015748031497" bottom="0.3937007874015748" header="0.31496062992125984" footer="0.31496062992125984"/>
  <pageSetup fitToHeight="3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90" zoomScaleNormal="90" zoomScalePageLayoutView="0" workbookViewId="0" topLeftCell="A40">
      <selection activeCell="J63" sqref="J63"/>
    </sheetView>
  </sheetViews>
  <sheetFormatPr defaultColWidth="9.00390625" defaultRowHeight="12.75"/>
  <cols>
    <col min="1" max="1" width="23.00390625" style="0" customWidth="1"/>
    <col min="2" max="2" width="62.625" style="0" customWidth="1"/>
    <col min="3" max="3" width="17.75390625" style="0" customWidth="1"/>
    <col min="4" max="4" width="19.125" style="0" customWidth="1"/>
    <col min="5" max="5" width="22.625" style="0" customWidth="1"/>
    <col min="6" max="6" width="21.25390625" style="0" customWidth="1"/>
    <col min="7" max="7" width="19.625" style="0" customWidth="1"/>
    <col min="8" max="8" width="14.75390625" style="0" customWidth="1"/>
    <col min="9" max="9" width="17.875" style="0" customWidth="1"/>
    <col min="10" max="10" width="14.75390625" style="0" customWidth="1"/>
    <col min="11" max="11" width="19.00390625" style="0" customWidth="1"/>
    <col min="12" max="12" width="14.75390625" style="0" customWidth="1"/>
    <col min="13" max="13" width="17.75390625" style="0" customWidth="1"/>
    <col min="14" max="14" width="14.75390625" style="0" customWidth="1"/>
    <col min="15" max="15" width="11.875" style="0" customWidth="1"/>
    <col min="16" max="16" width="19.875" style="0" customWidth="1"/>
    <col min="17" max="17" width="12.25390625" style="0" customWidth="1"/>
    <col min="18" max="18" width="17.125" style="6" customWidth="1"/>
  </cols>
  <sheetData>
    <row r="1" spans="1:14" ht="15.75">
      <c r="A1" s="206"/>
      <c r="B1" s="65" t="s">
        <v>259</v>
      </c>
      <c r="C1" s="206"/>
      <c r="D1" s="206"/>
      <c r="E1" s="206"/>
      <c r="F1" s="206"/>
      <c r="G1" s="207"/>
      <c r="H1" s="206"/>
      <c r="I1" s="206"/>
      <c r="J1" s="206"/>
      <c r="K1" s="3"/>
      <c r="L1" s="3"/>
      <c r="M1" s="3"/>
      <c r="N1" s="3"/>
    </row>
    <row r="2" spans="1:14" ht="15.75">
      <c r="A2" s="206"/>
      <c r="B2" s="65"/>
      <c r="C2" s="206"/>
      <c r="D2" s="206"/>
      <c r="E2" s="206"/>
      <c r="F2" s="206"/>
      <c r="G2" s="207"/>
      <c r="H2" s="206"/>
      <c r="I2" s="206"/>
      <c r="J2" s="206"/>
      <c r="K2" s="3"/>
      <c r="L2" s="3"/>
      <c r="M2" s="3"/>
      <c r="N2" s="3"/>
    </row>
    <row r="3" spans="1:14" ht="15.75">
      <c r="A3" s="206"/>
      <c r="B3" s="208" t="s">
        <v>258</v>
      </c>
      <c r="C3" s="206"/>
      <c r="D3" s="206"/>
      <c r="E3" s="206"/>
      <c r="F3" s="206"/>
      <c r="G3" s="207"/>
      <c r="H3" s="206"/>
      <c r="I3" s="206"/>
      <c r="J3" s="206"/>
      <c r="K3" s="3"/>
      <c r="L3" s="3"/>
      <c r="M3" s="3"/>
      <c r="N3" s="3"/>
    </row>
    <row r="4" spans="1:14" ht="31.5">
      <c r="A4" s="209" t="s">
        <v>156</v>
      </c>
      <c r="B4" s="209" t="s">
        <v>157</v>
      </c>
      <c r="C4" s="209" t="s">
        <v>158</v>
      </c>
      <c r="D4" s="209" t="s">
        <v>5</v>
      </c>
      <c r="E4" s="210" t="s">
        <v>159</v>
      </c>
      <c r="F4" s="210" t="s">
        <v>160</v>
      </c>
      <c r="G4" s="210" t="s">
        <v>161</v>
      </c>
      <c r="H4" s="184" t="s">
        <v>39</v>
      </c>
      <c r="I4" s="210" t="s">
        <v>162</v>
      </c>
      <c r="J4" s="210" t="s">
        <v>163</v>
      </c>
      <c r="K4" s="3"/>
      <c r="L4" s="3"/>
      <c r="M4" s="3"/>
      <c r="N4" s="3"/>
    </row>
    <row r="5" spans="1:14" ht="15">
      <c r="A5" s="138"/>
      <c r="B5" s="136"/>
      <c r="C5" s="177"/>
      <c r="D5" s="177"/>
      <c r="E5" s="177"/>
      <c r="F5" s="177"/>
      <c r="G5" s="177"/>
      <c r="H5" s="177"/>
      <c r="I5" s="186"/>
      <c r="J5" s="70"/>
      <c r="K5" s="3"/>
      <c r="L5" s="3"/>
      <c r="M5" s="3"/>
      <c r="N5" s="3"/>
    </row>
    <row r="6" spans="1:14" ht="15">
      <c r="A6" s="138"/>
      <c r="B6" s="83"/>
      <c r="C6" s="177"/>
      <c r="D6" s="177"/>
      <c r="E6" s="178"/>
      <c r="F6" s="16"/>
      <c r="G6" s="17"/>
      <c r="H6" s="16"/>
      <c r="I6" s="186"/>
      <c r="J6" s="177"/>
      <c r="K6" s="3"/>
      <c r="L6" s="3"/>
      <c r="M6" s="3"/>
      <c r="N6" s="3"/>
    </row>
    <row r="7" spans="1:14" ht="15">
      <c r="A7" s="69"/>
      <c r="B7" s="188" t="s">
        <v>164</v>
      </c>
      <c r="C7" s="189">
        <f>SUM(C5:C6)</f>
        <v>0</v>
      </c>
      <c r="D7" s="189">
        <f>SUM(D5:D6)</f>
        <v>0</v>
      </c>
      <c r="E7" s="1"/>
      <c r="F7" s="1"/>
      <c r="G7" s="1"/>
      <c r="H7" s="1"/>
      <c r="I7" s="193">
        <f>SUM(I5:I5)</f>
        <v>0</v>
      </c>
      <c r="J7" s="193">
        <f>SUM(J6)</f>
        <v>0</v>
      </c>
      <c r="K7" s="3"/>
      <c r="L7" s="3"/>
      <c r="M7" s="3"/>
      <c r="N7" s="3"/>
    </row>
    <row r="8" spans="1:14" ht="15">
      <c r="A8" s="221"/>
      <c r="B8" s="93"/>
      <c r="C8" s="66"/>
      <c r="D8" s="66"/>
      <c r="E8" s="178"/>
      <c r="F8" s="16"/>
      <c r="G8" s="17"/>
      <c r="H8" s="67"/>
      <c r="I8" s="193"/>
      <c r="J8" s="193">
        <v>0</v>
      </c>
      <c r="K8" s="3"/>
      <c r="L8" s="3"/>
      <c r="M8" s="3"/>
      <c r="N8" s="3"/>
    </row>
    <row r="9" spans="1:14" ht="15">
      <c r="A9" s="221"/>
      <c r="B9" s="94"/>
      <c r="C9" s="66"/>
      <c r="D9" s="66"/>
      <c r="E9" s="178"/>
      <c r="F9" s="16"/>
      <c r="G9" s="17"/>
      <c r="H9" s="67"/>
      <c r="I9" s="193"/>
      <c r="J9" s="193">
        <v>0</v>
      </c>
      <c r="K9" s="3"/>
      <c r="L9" s="3"/>
      <c r="M9" s="3"/>
      <c r="N9" s="3"/>
    </row>
    <row r="10" spans="1:14" ht="15">
      <c r="A10" s="221"/>
      <c r="B10" s="93"/>
      <c r="C10" s="66"/>
      <c r="D10" s="66"/>
      <c r="E10" s="178"/>
      <c r="F10" s="16"/>
      <c r="G10" s="17"/>
      <c r="H10" s="67"/>
      <c r="I10" s="193"/>
      <c r="J10" s="66"/>
      <c r="K10" s="3"/>
      <c r="L10" s="3"/>
      <c r="M10" s="3"/>
      <c r="N10" s="3"/>
    </row>
    <row r="11" spans="1:14" ht="15">
      <c r="A11" s="221"/>
      <c r="B11" s="179"/>
      <c r="C11" s="66"/>
      <c r="D11" s="66"/>
      <c r="E11" s="178"/>
      <c r="F11" s="16"/>
      <c r="G11" s="16"/>
      <c r="H11" s="16"/>
      <c r="I11" s="69"/>
      <c r="J11" s="66"/>
      <c r="K11" s="3"/>
      <c r="L11" s="3"/>
      <c r="M11" s="3"/>
      <c r="N11" s="3"/>
    </row>
    <row r="12" spans="1:14" ht="15">
      <c r="A12" s="221"/>
      <c r="B12" s="83"/>
      <c r="C12" s="66"/>
      <c r="D12" s="66"/>
      <c r="E12" s="178"/>
      <c r="F12" s="16"/>
      <c r="G12" s="17"/>
      <c r="H12" s="16"/>
      <c r="I12" s="69"/>
      <c r="J12" s="66"/>
      <c r="K12" s="3"/>
      <c r="L12" s="3"/>
      <c r="M12" s="3"/>
      <c r="N12" s="3"/>
    </row>
    <row r="13" spans="1:14" ht="15">
      <c r="A13" s="221"/>
      <c r="B13" s="180"/>
      <c r="C13" s="66"/>
      <c r="D13" s="66"/>
      <c r="E13" s="178"/>
      <c r="F13" s="16"/>
      <c r="G13" s="16"/>
      <c r="H13" s="16"/>
      <c r="I13" s="69"/>
      <c r="J13" s="66"/>
      <c r="K13" s="3"/>
      <c r="L13" s="3"/>
      <c r="M13" s="3"/>
      <c r="N13" s="3"/>
    </row>
    <row r="14" spans="1:14" ht="15">
      <c r="A14" s="221"/>
      <c r="B14" s="93"/>
      <c r="C14" s="66"/>
      <c r="D14" s="66"/>
      <c r="E14" s="178"/>
      <c r="F14" s="16"/>
      <c r="G14" s="17"/>
      <c r="H14" s="67"/>
      <c r="I14" s="193"/>
      <c r="J14" s="66"/>
      <c r="K14" s="3"/>
      <c r="L14" s="3"/>
      <c r="M14" s="3"/>
      <c r="N14" s="3"/>
    </row>
    <row r="15" spans="1:14" ht="15">
      <c r="A15" s="138"/>
      <c r="B15" s="83"/>
      <c r="C15" s="66"/>
      <c r="D15" s="66"/>
      <c r="E15" s="144"/>
      <c r="F15" s="16"/>
      <c r="G15" s="17"/>
      <c r="H15" s="68"/>
      <c r="I15" s="69"/>
      <c r="J15" s="66"/>
      <c r="K15" s="3"/>
      <c r="L15" s="3"/>
      <c r="M15" s="3"/>
      <c r="N15" s="3"/>
    </row>
    <row r="16" spans="1:14" ht="15">
      <c r="A16" s="138"/>
      <c r="B16" s="93"/>
      <c r="C16" s="218"/>
      <c r="D16" s="219"/>
      <c r="E16" s="144"/>
      <c r="F16" s="16"/>
      <c r="G16" s="17"/>
      <c r="H16" s="68"/>
      <c r="I16" s="69"/>
      <c r="J16" s="219"/>
      <c r="K16" s="3"/>
      <c r="L16" s="3"/>
      <c r="M16" s="3"/>
      <c r="N16" s="3"/>
    </row>
    <row r="17" spans="1:14" ht="15">
      <c r="A17" s="138"/>
      <c r="B17" s="83"/>
      <c r="C17" s="66"/>
      <c r="D17" s="66"/>
      <c r="E17" s="144"/>
      <c r="F17" s="16"/>
      <c r="G17" s="17"/>
      <c r="H17" s="68"/>
      <c r="I17" s="69"/>
      <c r="J17" s="66"/>
      <c r="K17" s="3"/>
      <c r="L17" s="3"/>
      <c r="M17" s="3"/>
      <c r="N17" s="3"/>
    </row>
    <row r="18" spans="1:14" ht="15">
      <c r="A18" s="138"/>
      <c r="B18" s="93"/>
      <c r="C18" s="66"/>
      <c r="D18" s="66"/>
      <c r="E18" s="144"/>
      <c r="F18" s="16"/>
      <c r="G18" s="17"/>
      <c r="H18" s="68"/>
      <c r="I18" s="69"/>
      <c r="J18" s="66"/>
      <c r="K18" s="3"/>
      <c r="L18" s="3"/>
      <c r="M18" s="3"/>
      <c r="N18" s="3"/>
    </row>
    <row r="19" spans="1:14" ht="15">
      <c r="A19" s="138"/>
      <c r="B19" s="83"/>
      <c r="C19" s="66"/>
      <c r="D19" s="66"/>
      <c r="E19" s="144"/>
      <c r="F19" s="16"/>
      <c r="G19" s="17"/>
      <c r="H19" s="68"/>
      <c r="I19" s="69"/>
      <c r="J19" s="66"/>
      <c r="K19" s="3"/>
      <c r="L19" s="3"/>
      <c r="M19" s="3"/>
      <c r="N19" s="3"/>
    </row>
    <row r="20" spans="1:14" ht="15">
      <c r="A20" s="138"/>
      <c r="B20" s="83"/>
      <c r="C20" s="66"/>
      <c r="D20" s="66"/>
      <c r="E20" s="144"/>
      <c r="F20" s="16"/>
      <c r="G20" s="17"/>
      <c r="H20" s="68"/>
      <c r="I20" s="69"/>
      <c r="J20" s="66"/>
      <c r="K20" s="3"/>
      <c r="L20" s="3"/>
      <c r="M20" s="3"/>
      <c r="N20" s="3"/>
    </row>
    <row r="21" spans="1:14" ht="15">
      <c r="A21" s="138"/>
      <c r="B21" s="83"/>
      <c r="C21" s="66"/>
      <c r="D21" s="66"/>
      <c r="E21" s="144"/>
      <c r="F21" s="16"/>
      <c r="G21" s="17"/>
      <c r="H21" s="68"/>
      <c r="I21" s="69"/>
      <c r="J21" s="66"/>
      <c r="K21" s="3"/>
      <c r="L21" s="3"/>
      <c r="M21" s="3"/>
      <c r="N21" s="3"/>
    </row>
    <row r="22" spans="1:14" ht="42.75" customHeight="1">
      <c r="A22" s="138"/>
      <c r="B22" s="187"/>
      <c r="C22" s="66"/>
      <c r="D22" s="66"/>
      <c r="E22" s="144"/>
      <c r="F22" s="16"/>
      <c r="G22" s="17"/>
      <c r="H22" s="67"/>
      <c r="I22" s="69"/>
      <c r="J22" s="66"/>
      <c r="K22" s="3"/>
      <c r="L22" s="3"/>
      <c r="M22" s="3"/>
      <c r="N22" s="3"/>
    </row>
    <row r="23" spans="1:14" ht="15" customHeight="1">
      <c r="A23" s="69"/>
      <c r="B23" s="188" t="s">
        <v>165</v>
      </c>
      <c r="C23" s="189">
        <f>SUM(C8:C22)</f>
        <v>0</v>
      </c>
      <c r="D23" s="193">
        <f>SUM(D8:D22)</f>
        <v>0</v>
      </c>
      <c r="E23" s="193"/>
      <c r="F23" s="193"/>
      <c r="G23" s="193"/>
      <c r="H23" s="193"/>
      <c r="I23" s="193">
        <f>SUM(I13:I13)</f>
        <v>0</v>
      </c>
      <c r="J23" s="193">
        <f>SUM(J8:J22)</f>
        <v>0</v>
      </c>
      <c r="K23" s="3"/>
      <c r="L23" s="3"/>
      <c r="M23" s="3"/>
      <c r="N23" s="3"/>
    </row>
    <row r="24" spans="1:14" ht="15" customHeight="1">
      <c r="A24" s="195"/>
      <c r="B24" s="196"/>
      <c r="C24" s="66"/>
      <c r="D24" s="197"/>
      <c r="E24" s="194"/>
      <c r="F24" s="67"/>
      <c r="G24" s="67"/>
      <c r="H24" s="191"/>
      <c r="I24" s="69"/>
      <c r="J24" s="69"/>
      <c r="K24" s="3"/>
      <c r="L24" s="3"/>
      <c r="M24" s="3"/>
      <c r="N24" s="3"/>
    </row>
    <row r="25" spans="1:14" ht="15" customHeight="1">
      <c r="A25" s="69"/>
      <c r="B25" s="188" t="s">
        <v>73</v>
      </c>
      <c r="C25" s="189">
        <f>SUM(C26:C26)</f>
        <v>0</v>
      </c>
      <c r="D25" s="193">
        <f>SUM(D26:D26)</f>
        <v>0</v>
      </c>
      <c r="E25" s="198"/>
      <c r="F25" s="199"/>
      <c r="G25" s="199"/>
      <c r="H25" s="69"/>
      <c r="I25" s="69"/>
      <c r="J25" s="69"/>
      <c r="K25" s="3"/>
      <c r="L25" s="3"/>
      <c r="M25" s="3"/>
      <c r="N25" s="3"/>
    </row>
    <row r="26" spans="1:14" ht="41.25" customHeight="1">
      <c r="A26" s="200"/>
      <c r="B26" s="146"/>
      <c r="C26" s="70"/>
      <c r="D26" s="186"/>
      <c r="E26" s="198"/>
      <c r="F26" s="202"/>
      <c r="G26" s="191"/>
      <c r="H26" s="203"/>
      <c r="I26" s="69"/>
      <c r="J26" s="186"/>
      <c r="K26" s="3"/>
      <c r="L26" s="3"/>
      <c r="M26" s="3"/>
      <c r="N26" s="3"/>
    </row>
    <row r="27" spans="1:14" ht="15">
      <c r="A27" s="200"/>
      <c r="B27" s="188" t="s">
        <v>6</v>
      </c>
      <c r="C27" s="193">
        <f>SUM(C26)</f>
        <v>0</v>
      </c>
      <c r="D27" s="193">
        <f>SUM(D26)</f>
        <v>0</v>
      </c>
      <c r="E27" s="191"/>
      <c r="F27" s="199"/>
      <c r="G27" s="199"/>
      <c r="H27" s="69"/>
      <c r="I27" s="193">
        <v>0</v>
      </c>
      <c r="J27" s="193">
        <f>SUM(J26)</f>
        <v>0</v>
      </c>
      <c r="K27" s="3"/>
      <c r="L27" s="3"/>
      <c r="M27" s="3"/>
      <c r="N27" s="3"/>
    </row>
    <row r="28" spans="1:14" ht="15">
      <c r="A28" s="204"/>
      <c r="B28" s="185"/>
      <c r="C28" s="70"/>
      <c r="D28" s="186"/>
      <c r="E28" s="191"/>
      <c r="F28" s="191"/>
      <c r="G28" s="67"/>
      <c r="H28" s="192"/>
      <c r="I28" s="69"/>
      <c r="J28" s="69"/>
      <c r="K28" s="3"/>
      <c r="L28" s="3"/>
      <c r="M28" s="3"/>
      <c r="N28" s="3"/>
    </row>
    <row r="29" spans="1:14" ht="15">
      <c r="A29" s="69"/>
      <c r="B29" s="188" t="s">
        <v>5</v>
      </c>
      <c r="C29" s="193">
        <f>C7+C23+C25+C27</f>
        <v>0</v>
      </c>
      <c r="D29" s="193">
        <f>D7+D23+D25+D27</f>
        <v>0</v>
      </c>
      <c r="E29" s="191"/>
      <c r="F29" s="205"/>
      <c r="G29" s="199"/>
      <c r="H29" s="69"/>
      <c r="I29" s="193">
        <f>I7+I23+I25+I27</f>
        <v>0</v>
      </c>
      <c r="J29" s="193">
        <f>J7+J23+J25+J27</f>
        <v>0</v>
      </c>
      <c r="K29" s="3"/>
      <c r="L29" s="3"/>
      <c r="M29" s="3"/>
      <c r="N29" s="3"/>
    </row>
    <row r="30" spans="1:14" ht="15">
      <c r="A30" s="212"/>
      <c r="B30" s="213"/>
      <c r="C30" s="214"/>
      <c r="D30" s="214"/>
      <c r="E30" s="215"/>
      <c r="F30" s="216"/>
      <c r="G30" s="217"/>
      <c r="H30" s="212"/>
      <c r="I30" s="214"/>
      <c r="J30" s="214"/>
      <c r="K30" s="3"/>
      <c r="L30" s="3"/>
      <c r="M30" s="3"/>
      <c r="N30" s="3"/>
    </row>
    <row r="31" spans="1:10" ht="15.75">
      <c r="A31" s="206"/>
      <c r="B31" s="208" t="s">
        <v>132</v>
      </c>
      <c r="C31" s="206"/>
      <c r="D31" s="206"/>
      <c r="E31" s="206"/>
      <c r="F31" s="206"/>
      <c r="G31" s="207"/>
      <c r="H31" s="206"/>
      <c r="I31" s="206"/>
      <c r="J31" s="206"/>
    </row>
    <row r="32" spans="1:10" ht="31.5">
      <c r="A32" s="209" t="s">
        <v>156</v>
      </c>
      <c r="B32" s="209" t="s">
        <v>157</v>
      </c>
      <c r="C32" s="209" t="s">
        <v>158</v>
      </c>
      <c r="D32" s="209" t="s">
        <v>5</v>
      </c>
      <c r="E32" s="210" t="s">
        <v>159</v>
      </c>
      <c r="F32" s="210" t="s">
        <v>160</v>
      </c>
      <c r="G32" s="210" t="s">
        <v>161</v>
      </c>
      <c r="H32" s="184" t="s">
        <v>39</v>
      </c>
      <c r="I32" s="210" t="s">
        <v>162</v>
      </c>
      <c r="J32" s="210" t="s">
        <v>163</v>
      </c>
    </row>
    <row r="33" spans="1:11" ht="18.75" customHeight="1">
      <c r="A33" s="138"/>
      <c r="B33" s="136"/>
      <c r="C33" s="177"/>
      <c r="D33" s="177"/>
      <c r="E33" s="177"/>
      <c r="F33" s="177"/>
      <c r="G33" s="177"/>
      <c r="H33" s="177"/>
      <c r="I33" s="186"/>
      <c r="J33" s="70"/>
      <c r="K33" s="38"/>
    </row>
    <row r="34" spans="1:11" ht="27.75" customHeight="1">
      <c r="A34" s="138"/>
      <c r="B34" s="83"/>
      <c r="C34" s="177"/>
      <c r="D34" s="177"/>
      <c r="E34" s="178"/>
      <c r="F34" s="16"/>
      <c r="G34" s="17"/>
      <c r="H34" s="16"/>
      <c r="I34" s="186"/>
      <c r="J34" s="177"/>
      <c r="K34" s="38"/>
    </row>
    <row r="35" spans="1:10" ht="21" customHeight="1">
      <c r="A35" s="69"/>
      <c r="B35" s="188" t="s">
        <v>164</v>
      </c>
      <c r="C35" s="189">
        <f>SUM(C33:C34)</f>
        <v>0</v>
      </c>
      <c r="D35" s="189">
        <f>SUM(D33:D34)</f>
        <v>0</v>
      </c>
      <c r="E35" s="190"/>
      <c r="F35" s="191"/>
      <c r="G35" s="191"/>
      <c r="H35" s="192"/>
      <c r="I35" s="193">
        <v>0</v>
      </c>
      <c r="J35" s="193">
        <f>SUM(J34)</f>
        <v>0</v>
      </c>
    </row>
    <row r="36" spans="1:10" ht="40.5" customHeight="1">
      <c r="A36" s="138"/>
      <c r="B36" s="92"/>
      <c r="C36" s="177"/>
      <c r="D36" s="177"/>
      <c r="E36" s="178"/>
      <c r="F36" s="16"/>
      <c r="G36" s="17"/>
      <c r="H36" s="177"/>
      <c r="I36" s="220">
        <v>0</v>
      </c>
      <c r="J36" s="177"/>
    </row>
    <row r="37" spans="1:10" ht="21" customHeight="1">
      <c r="A37" s="69"/>
      <c r="B37" s="188" t="s">
        <v>165</v>
      </c>
      <c r="C37" s="193">
        <f>SUM(C36:C36)</f>
        <v>0</v>
      </c>
      <c r="D37" s="193">
        <f>SUM(D36:D36)</f>
        <v>0</v>
      </c>
      <c r="E37" s="193"/>
      <c r="F37" s="193"/>
      <c r="G37" s="193"/>
      <c r="H37" s="193"/>
      <c r="I37" s="193">
        <v>0</v>
      </c>
      <c r="J37" s="193">
        <f>SUM(J36:J36)</f>
        <v>0</v>
      </c>
    </row>
    <row r="38" spans="1:10" ht="14.25" customHeight="1">
      <c r="A38" s="195"/>
      <c r="B38" s="196"/>
      <c r="C38" s="197"/>
      <c r="D38" s="197"/>
      <c r="E38" s="194"/>
      <c r="F38" s="67"/>
      <c r="G38" s="67"/>
      <c r="H38" s="191"/>
      <c r="I38" s="69"/>
      <c r="J38" s="69"/>
    </row>
    <row r="39" spans="1:10" ht="15">
      <c r="A39" s="69"/>
      <c r="B39" s="188" t="s">
        <v>73</v>
      </c>
      <c r="C39" s="193">
        <f>SUM(C40:C40)</f>
        <v>0</v>
      </c>
      <c r="D39" s="193">
        <f>SUM(D40:D40)</f>
        <v>0</v>
      </c>
      <c r="E39" s="198"/>
      <c r="F39" s="199"/>
      <c r="G39" s="199"/>
      <c r="H39" s="69"/>
      <c r="I39" s="193">
        <v>0</v>
      </c>
      <c r="J39" s="193">
        <v>0</v>
      </c>
    </row>
    <row r="40" spans="1:10" ht="15">
      <c r="A40" s="200"/>
      <c r="B40" s="201"/>
      <c r="C40" s="186"/>
      <c r="D40" s="186"/>
      <c r="E40" s="198"/>
      <c r="F40" s="202"/>
      <c r="G40" s="191"/>
      <c r="H40" s="203"/>
      <c r="I40" s="69"/>
      <c r="J40" s="69"/>
    </row>
    <row r="41" spans="1:10" ht="15">
      <c r="A41" s="200"/>
      <c r="B41" s="188" t="s">
        <v>6</v>
      </c>
      <c r="C41" s="193"/>
      <c r="D41" s="193"/>
      <c r="E41" s="191"/>
      <c r="F41" s="199"/>
      <c r="G41" s="199"/>
      <c r="H41" s="69"/>
      <c r="I41" s="69"/>
      <c r="J41" s="69"/>
    </row>
    <row r="42" spans="1:10" ht="11.25" customHeight="1">
      <c r="A42" s="204"/>
      <c r="B42" s="185"/>
      <c r="C42" s="70"/>
      <c r="D42" s="186"/>
      <c r="E42" s="191"/>
      <c r="F42" s="191"/>
      <c r="G42" s="67"/>
      <c r="H42" s="192"/>
      <c r="I42" s="69"/>
      <c r="J42" s="69"/>
    </row>
    <row r="43" spans="1:10" ht="15">
      <c r="A43" s="69"/>
      <c r="B43" s="188" t="s">
        <v>5</v>
      </c>
      <c r="C43" s="193">
        <f>C35+C37+C39+C41</f>
        <v>0</v>
      </c>
      <c r="D43" s="193">
        <f>D35+D37+D39+D41</f>
        <v>0</v>
      </c>
      <c r="E43" s="191"/>
      <c r="F43" s="205"/>
      <c r="G43" s="199"/>
      <c r="H43" s="69"/>
      <c r="I43" s="193">
        <f>I35+I37+I39+I41</f>
        <v>0</v>
      </c>
      <c r="J43" s="193">
        <f>J35+J37+J39+J41</f>
        <v>0</v>
      </c>
    </row>
    <row r="46" spans="1:10" ht="15.75">
      <c r="A46" s="206"/>
      <c r="B46" s="208" t="s">
        <v>131</v>
      </c>
      <c r="C46" s="206"/>
      <c r="D46" s="206"/>
      <c r="E46" s="206"/>
      <c r="F46" s="206"/>
      <c r="G46" s="207"/>
      <c r="H46" s="206"/>
      <c r="I46" s="206"/>
      <c r="J46" s="206"/>
    </row>
    <row r="47" spans="1:10" ht="31.5">
      <c r="A47" s="209" t="s">
        <v>156</v>
      </c>
      <c r="B47" s="209" t="s">
        <v>157</v>
      </c>
      <c r="C47" s="209" t="s">
        <v>158</v>
      </c>
      <c r="D47" s="209" t="s">
        <v>5</v>
      </c>
      <c r="E47" s="210" t="s">
        <v>159</v>
      </c>
      <c r="F47" s="210" t="s">
        <v>160</v>
      </c>
      <c r="G47" s="210" t="s">
        <v>161</v>
      </c>
      <c r="H47" s="184" t="s">
        <v>39</v>
      </c>
      <c r="I47" s="210" t="s">
        <v>162</v>
      </c>
      <c r="J47" s="210" t="s">
        <v>163</v>
      </c>
    </row>
    <row r="48" spans="1:10" ht="15">
      <c r="A48" s="138"/>
      <c r="B48" s="136"/>
      <c r="C48" s="177"/>
      <c r="D48" s="177"/>
      <c r="E48" s="177"/>
      <c r="F48" s="177"/>
      <c r="G48" s="177"/>
      <c r="H48" s="177"/>
      <c r="I48" s="186"/>
      <c r="J48" s="70"/>
    </row>
    <row r="49" spans="1:10" ht="15">
      <c r="A49" s="138"/>
      <c r="B49" s="83"/>
      <c r="C49" s="177"/>
      <c r="D49" s="177"/>
      <c r="E49" s="178"/>
      <c r="F49" s="16"/>
      <c r="G49" s="17"/>
      <c r="H49" s="16"/>
      <c r="I49" s="186"/>
      <c r="J49" s="177"/>
    </row>
    <row r="50" spans="1:10" ht="15">
      <c r="A50" s="69"/>
      <c r="B50" s="188" t="s">
        <v>164</v>
      </c>
      <c r="C50" s="189">
        <f>SUM(C48:C49)</f>
        <v>0</v>
      </c>
      <c r="D50" s="189">
        <f>SUM(D48:D49)</f>
        <v>0</v>
      </c>
      <c r="E50" s="190"/>
      <c r="F50" s="191"/>
      <c r="G50" s="191"/>
      <c r="H50" s="192"/>
      <c r="I50" s="193">
        <f>SUM(I48:I48)</f>
        <v>0</v>
      </c>
      <c r="J50" s="193">
        <f>SUM(J49)</f>
        <v>0</v>
      </c>
    </row>
    <row r="51" spans="1:10" ht="15">
      <c r="A51" s="138"/>
      <c r="B51" s="1"/>
      <c r="C51" s="1"/>
      <c r="D51" s="1"/>
      <c r="E51" s="1"/>
      <c r="F51" s="1"/>
      <c r="G51" s="1"/>
      <c r="H51" s="1"/>
      <c r="I51" s="69"/>
      <c r="J51" s="70"/>
    </row>
    <row r="52" spans="1:10" ht="15">
      <c r="A52" s="69"/>
      <c r="B52" s="188" t="s">
        <v>165</v>
      </c>
      <c r="C52" s="193">
        <v>0</v>
      </c>
      <c r="D52" s="193">
        <v>0</v>
      </c>
      <c r="E52" s="193"/>
      <c r="F52" s="193"/>
      <c r="G52" s="193"/>
      <c r="H52" s="193"/>
      <c r="I52" s="193">
        <v>0</v>
      </c>
      <c r="J52" s="193">
        <v>0</v>
      </c>
    </row>
    <row r="53" spans="1:10" ht="15">
      <c r="A53" s="195"/>
      <c r="B53" s="196"/>
      <c r="C53" s="197"/>
      <c r="D53" s="197"/>
      <c r="E53" s="194"/>
      <c r="F53" s="67"/>
      <c r="G53" s="67"/>
      <c r="H53" s="191"/>
      <c r="I53" s="69"/>
      <c r="J53" s="69"/>
    </row>
    <row r="54" spans="1:10" ht="15">
      <c r="A54" s="69"/>
      <c r="B54" s="188" t="s">
        <v>73</v>
      </c>
      <c r="C54" s="193">
        <f>SUM(C55:C55)</f>
        <v>0</v>
      </c>
      <c r="D54" s="193">
        <f>SUM(D55:D55)</f>
        <v>0</v>
      </c>
      <c r="E54" s="198"/>
      <c r="F54" s="199"/>
      <c r="G54" s="199"/>
      <c r="H54" s="69"/>
      <c r="I54" s="193">
        <v>0</v>
      </c>
      <c r="J54" s="193">
        <v>0</v>
      </c>
    </row>
    <row r="55" spans="1:10" ht="15">
      <c r="A55" s="200"/>
      <c r="B55" s="201"/>
      <c r="C55" s="186"/>
      <c r="D55" s="186"/>
      <c r="E55" s="198"/>
      <c r="F55" s="202"/>
      <c r="G55" s="191"/>
      <c r="H55" s="203"/>
      <c r="I55" s="69"/>
      <c r="J55" s="69"/>
    </row>
    <row r="56" spans="1:10" ht="15">
      <c r="A56" s="200"/>
      <c r="B56" s="188" t="s">
        <v>6</v>
      </c>
      <c r="C56" s="193"/>
      <c r="D56" s="193"/>
      <c r="E56" s="191"/>
      <c r="F56" s="199"/>
      <c r="G56" s="199"/>
      <c r="H56" s="69"/>
      <c r="I56" s="193">
        <v>0</v>
      </c>
      <c r="J56" s="193">
        <v>0</v>
      </c>
    </row>
    <row r="57" spans="1:10" ht="15">
      <c r="A57" s="204"/>
      <c r="B57" s="185"/>
      <c r="C57" s="70"/>
      <c r="D57" s="186"/>
      <c r="E57" s="191"/>
      <c r="F57" s="191"/>
      <c r="G57" s="67"/>
      <c r="H57" s="192"/>
      <c r="I57" s="69"/>
      <c r="J57" s="69"/>
    </row>
    <row r="58" spans="1:10" ht="15">
      <c r="A58" s="69"/>
      <c r="B58" s="188" t="s">
        <v>5</v>
      </c>
      <c r="C58" s="193">
        <f>C50+C52+C54+C56</f>
        <v>0</v>
      </c>
      <c r="D58" s="193">
        <f>D50+D52+D54+D56</f>
        <v>0</v>
      </c>
      <c r="E58" s="191"/>
      <c r="F58" s="205"/>
      <c r="G58" s="199"/>
      <c r="H58" s="69"/>
      <c r="I58" s="193">
        <f>I50+I52+I54+I56</f>
        <v>0</v>
      </c>
      <c r="J58" s="193">
        <f>J50+J52+J54+J56</f>
        <v>0</v>
      </c>
    </row>
    <row r="62" ht="12.75">
      <c r="C62" s="38">
        <f>C10+C11+C12+C13+C15+C16+C19+C21+C25</f>
        <v>0</v>
      </c>
    </row>
    <row r="63" ht="12.75">
      <c r="C63" s="38">
        <f>C6+C8+C9+C14+C17+C18+C20+C22</f>
        <v>0</v>
      </c>
    </row>
  </sheetData>
  <sheetProtection/>
  <printOptions/>
  <pageMargins left="0.3937007874015748" right="0.3937007874015748" top="1.1811023622047245" bottom="0.3937007874015748" header="0.31496062992125984" footer="0.31496062992125984"/>
  <pageSetup fitToHeight="3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zoomScale="80" zoomScaleNormal="80" zoomScalePageLayoutView="0" workbookViewId="0" topLeftCell="A82">
      <selection activeCell="B108" sqref="B108"/>
    </sheetView>
  </sheetViews>
  <sheetFormatPr defaultColWidth="9.00390625" defaultRowHeight="12.75"/>
  <cols>
    <col min="1" max="1" width="62.625" style="0" customWidth="1"/>
    <col min="2" max="2" width="17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9.625" style="0" customWidth="1"/>
    <col min="7" max="7" width="14.75390625" style="0" customWidth="1"/>
    <col min="8" max="8" width="17.875" style="0" customWidth="1"/>
    <col min="9" max="9" width="14.75390625" style="0" customWidth="1"/>
    <col min="10" max="10" width="19.00390625" style="0" customWidth="1"/>
    <col min="11" max="11" width="15.00390625" style="0" customWidth="1"/>
    <col min="12" max="12" width="17.75390625" style="0" customWidth="1"/>
    <col min="13" max="13" width="14.875" style="0" customWidth="1"/>
    <col min="14" max="14" width="23.875" style="0" customWidth="1"/>
    <col min="15" max="15" width="11.875" style="0" customWidth="1"/>
    <col min="16" max="16" width="21.375" style="0" customWidth="1"/>
    <col min="17" max="17" width="12.25390625" style="0" customWidth="1"/>
    <col min="18" max="18" width="17.125" style="6" customWidth="1"/>
    <col min="20" max="22" width="10.25390625" style="0" hidden="1" customWidth="1"/>
  </cols>
  <sheetData>
    <row r="1" spans="1:14" ht="15.75">
      <c r="A1" s="8" t="s">
        <v>260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6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3"/>
    </row>
    <row r="3" spans="1:18" ht="13.5" thickBot="1">
      <c r="A3" s="246" t="s">
        <v>20</v>
      </c>
      <c r="B3" s="249" t="s">
        <v>226</v>
      </c>
      <c r="C3" s="250"/>
      <c r="D3" s="250"/>
      <c r="E3" s="250"/>
      <c r="F3" s="250"/>
      <c r="G3" s="250"/>
      <c r="H3" s="250"/>
      <c r="I3" s="250"/>
      <c r="J3" s="250"/>
      <c r="K3" s="251"/>
      <c r="L3" s="251"/>
      <c r="M3" s="258"/>
      <c r="N3" s="252" t="s">
        <v>167</v>
      </c>
      <c r="O3" s="40" t="s">
        <v>51</v>
      </c>
      <c r="P3" s="41" t="s">
        <v>21</v>
      </c>
      <c r="Q3" s="41" t="s">
        <v>39</v>
      </c>
      <c r="R3" s="42" t="s">
        <v>22</v>
      </c>
    </row>
    <row r="4" spans="1:18" ht="17.25" customHeight="1" thickBot="1">
      <c r="A4" s="247"/>
      <c r="B4" s="255" t="s">
        <v>132</v>
      </c>
      <c r="C4" s="256"/>
      <c r="D4" s="256"/>
      <c r="E4" s="256"/>
      <c r="F4" s="255" t="s">
        <v>131</v>
      </c>
      <c r="G4" s="256"/>
      <c r="H4" s="256"/>
      <c r="I4" s="257"/>
      <c r="J4" s="255" t="s">
        <v>261</v>
      </c>
      <c r="K4" s="256"/>
      <c r="L4" s="256"/>
      <c r="M4" s="257"/>
      <c r="N4" s="259"/>
      <c r="O4" s="43"/>
      <c r="P4" s="2"/>
      <c r="Q4" s="2"/>
      <c r="R4" s="44"/>
    </row>
    <row r="5" spans="1:18" ht="28.5" customHeight="1" thickBot="1">
      <c r="A5" s="248"/>
      <c r="B5" s="62" t="s">
        <v>153</v>
      </c>
      <c r="C5" s="32" t="s">
        <v>130</v>
      </c>
      <c r="D5" s="32" t="s">
        <v>152</v>
      </c>
      <c r="E5" s="151" t="s">
        <v>41</v>
      </c>
      <c r="F5" s="62" t="s">
        <v>153</v>
      </c>
      <c r="G5" s="32" t="s">
        <v>130</v>
      </c>
      <c r="H5" s="32" t="s">
        <v>152</v>
      </c>
      <c r="I5" s="33" t="s">
        <v>41</v>
      </c>
      <c r="J5" s="62" t="s">
        <v>153</v>
      </c>
      <c r="K5" s="32" t="s">
        <v>130</v>
      </c>
      <c r="L5" s="32" t="s">
        <v>152</v>
      </c>
      <c r="M5" s="33" t="s">
        <v>41</v>
      </c>
      <c r="N5" s="260"/>
      <c r="O5" s="45"/>
      <c r="P5" s="4"/>
      <c r="Q5" s="1"/>
      <c r="R5" s="46"/>
    </row>
    <row r="6" spans="1:18" ht="20.25" customHeight="1">
      <c r="A6" s="106" t="s">
        <v>6</v>
      </c>
      <c r="B6" s="102">
        <f>SUM(B7:B8)</f>
        <v>375012</v>
      </c>
      <c r="C6" s="103">
        <f>SUM(C7:C8)</f>
        <v>0</v>
      </c>
      <c r="D6" s="104">
        <f>B6+C6</f>
        <v>375012</v>
      </c>
      <c r="E6" s="145"/>
      <c r="F6" s="102">
        <f>SUM(F7:F8)</f>
        <v>289636</v>
      </c>
      <c r="G6" s="103">
        <f>SUM(G7:G8)</f>
        <v>0</v>
      </c>
      <c r="H6" s="104">
        <f>F6+G6</f>
        <v>289636</v>
      </c>
      <c r="I6" s="105"/>
      <c r="J6" s="102">
        <f>SUM(J7:J8)</f>
        <v>267309</v>
      </c>
      <c r="K6" s="102">
        <f>SUM(K7:K8)</f>
        <v>0</v>
      </c>
      <c r="L6" s="104">
        <f>J6+K6</f>
        <v>267309</v>
      </c>
      <c r="M6" s="107"/>
      <c r="N6" s="108"/>
      <c r="O6" s="49"/>
      <c r="P6" s="16"/>
      <c r="Q6" s="16"/>
      <c r="R6" s="17"/>
    </row>
    <row r="7" spans="1:18" ht="49.5" customHeight="1">
      <c r="A7" s="146" t="s">
        <v>244</v>
      </c>
      <c r="B7" s="102">
        <v>375012</v>
      </c>
      <c r="C7" s="103"/>
      <c r="D7" s="104">
        <f>B7+C7</f>
        <v>375012</v>
      </c>
      <c r="E7" s="145"/>
      <c r="F7" s="157">
        <v>289636</v>
      </c>
      <c r="G7" s="103"/>
      <c r="H7" s="104">
        <f>F7+G7</f>
        <v>289636</v>
      </c>
      <c r="I7" s="158"/>
      <c r="J7" s="102">
        <v>267309</v>
      </c>
      <c r="K7" s="103"/>
      <c r="L7" s="104">
        <f>J7+K7</f>
        <v>267309</v>
      </c>
      <c r="M7" s="107"/>
      <c r="N7" s="108"/>
      <c r="O7" s="49" t="s">
        <v>94</v>
      </c>
      <c r="P7" s="16" t="s">
        <v>83</v>
      </c>
      <c r="Q7" s="16"/>
      <c r="R7" s="17" t="s">
        <v>47</v>
      </c>
    </row>
    <row r="8" spans="1:18" ht="43.5" customHeight="1">
      <c r="A8" s="90" t="s">
        <v>245</v>
      </c>
      <c r="B8" s="102"/>
      <c r="C8" s="148"/>
      <c r="D8" s="104">
        <f>B8+C8</f>
        <v>0</v>
      </c>
      <c r="E8" s="145"/>
      <c r="F8" s="157"/>
      <c r="G8" s="103"/>
      <c r="H8" s="104">
        <f>F8+G8</f>
        <v>0</v>
      </c>
      <c r="I8" s="158"/>
      <c r="J8" s="157"/>
      <c r="K8" s="103"/>
      <c r="L8" s="103">
        <f>J8+K8</f>
        <v>0</v>
      </c>
      <c r="M8" s="107"/>
      <c r="N8" s="108"/>
      <c r="O8" s="49" t="s">
        <v>94</v>
      </c>
      <c r="P8" s="16" t="s">
        <v>242</v>
      </c>
      <c r="Q8" s="16"/>
      <c r="R8" s="17" t="s">
        <v>243</v>
      </c>
    </row>
    <row r="9" spans="1:18" ht="18.75" customHeight="1">
      <c r="A9" s="88" t="s">
        <v>53</v>
      </c>
      <c r="B9" s="39">
        <f aca="true" t="shared" si="0" ref="B9:M9">SUM(B12:B44)</f>
        <v>371275.89999999997</v>
      </c>
      <c r="C9" s="39">
        <f t="shared" si="0"/>
        <v>0</v>
      </c>
      <c r="D9" s="39">
        <f t="shared" si="0"/>
        <v>371275.89999999997</v>
      </c>
      <c r="E9" s="39">
        <f t="shared" si="0"/>
        <v>0</v>
      </c>
      <c r="F9" s="39">
        <f t="shared" si="0"/>
        <v>552867</v>
      </c>
      <c r="G9" s="39">
        <f t="shared" si="0"/>
        <v>0</v>
      </c>
      <c r="H9" s="39">
        <f t="shared" si="0"/>
        <v>552867</v>
      </c>
      <c r="I9" s="39">
        <f t="shared" si="0"/>
        <v>0</v>
      </c>
      <c r="J9" s="39">
        <f t="shared" si="0"/>
        <v>250077.30000000002</v>
      </c>
      <c r="K9" s="39">
        <f t="shared" si="0"/>
        <v>0</v>
      </c>
      <c r="L9" s="39">
        <f t="shared" si="0"/>
        <v>250077.30000000002</v>
      </c>
      <c r="M9" s="39">
        <f t="shared" si="0"/>
        <v>0</v>
      </c>
      <c r="N9" s="31"/>
      <c r="O9" s="47"/>
      <c r="P9" s="13"/>
      <c r="Q9" s="13"/>
      <c r="R9" s="48"/>
    </row>
    <row r="10" spans="1:18" ht="18.75" customHeight="1">
      <c r="A10" s="88"/>
      <c r="B10" s="39"/>
      <c r="C10" s="98"/>
      <c r="D10" s="98"/>
      <c r="E10" s="98"/>
      <c r="F10" s="39"/>
      <c r="G10" s="98"/>
      <c r="H10" s="98"/>
      <c r="I10" s="98"/>
      <c r="J10" s="39"/>
      <c r="K10" s="98"/>
      <c r="L10" s="98"/>
      <c r="M10" s="98"/>
      <c r="N10" s="98"/>
      <c r="O10" s="47"/>
      <c r="P10" s="13"/>
      <c r="Q10" s="13"/>
      <c r="R10" s="48"/>
    </row>
    <row r="11" spans="1:18" ht="18.75" customHeight="1">
      <c r="A11" s="88"/>
      <c r="B11" s="39"/>
      <c r="C11" s="98"/>
      <c r="D11" s="98"/>
      <c r="E11" s="98"/>
      <c r="F11" s="39"/>
      <c r="G11" s="98"/>
      <c r="H11" s="98"/>
      <c r="I11" s="98"/>
      <c r="J11" s="39"/>
      <c r="K11" s="98"/>
      <c r="L11" s="98"/>
      <c r="M11" s="98"/>
      <c r="N11" s="98"/>
      <c r="O11" s="47"/>
      <c r="P11" s="13"/>
      <c r="Q11" s="13"/>
      <c r="R11" s="48"/>
    </row>
    <row r="12" spans="1:22" ht="77.25" customHeight="1">
      <c r="A12" s="83" t="s">
        <v>81</v>
      </c>
      <c r="B12" s="64"/>
      <c r="C12" s="86"/>
      <c r="D12" s="112">
        <f aca="true" t="shared" si="1" ref="D12:D44">B12+C12</f>
        <v>0</v>
      </c>
      <c r="E12" s="139"/>
      <c r="F12" s="64"/>
      <c r="G12" s="86"/>
      <c r="H12" s="112">
        <f>F12+G12</f>
        <v>0</v>
      </c>
      <c r="I12" s="109"/>
      <c r="J12" s="64"/>
      <c r="K12" s="86"/>
      <c r="L12" s="112">
        <f aca="true" t="shared" si="2" ref="L12:L44">J12+K12</f>
        <v>0</v>
      </c>
      <c r="M12" s="109"/>
      <c r="N12" s="161" t="s">
        <v>204</v>
      </c>
      <c r="O12" s="49" t="s">
        <v>46</v>
      </c>
      <c r="P12" s="16" t="s">
        <v>84</v>
      </c>
      <c r="Q12" s="16" t="s">
        <v>46</v>
      </c>
      <c r="R12" s="17" t="s">
        <v>79</v>
      </c>
      <c r="S12" s="19">
        <v>0.03</v>
      </c>
      <c r="T12" s="21">
        <f>B12/0.97-B12</f>
        <v>0</v>
      </c>
      <c r="U12" s="21">
        <f>F12/0.97-F12</f>
        <v>0</v>
      </c>
      <c r="V12" s="21">
        <f>J12/0.97-J12</f>
        <v>0</v>
      </c>
    </row>
    <row r="13" spans="1:22" ht="77.25" customHeight="1">
      <c r="A13" s="83"/>
      <c r="B13" s="64"/>
      <c r="C13" s="86"/>
      <c r="D13" s="112"/>
      <c r="E13" s="139"/>
      <c r="F13" s="64"/>
      <c r="G13" s="86"/>
      <c r="H13" s="112"/>
      <c r="I13" s="109"/>
      <c r="J13" s="64"/>
      <c r="K13" s="86"/>
      <c r="L13" s="112"/>
      <c r="M13" s="109"/>
      <c r="N13" s="228"/>
      <c r="O13" s="49"/>
      <c r="P13" s="16"/>
      <c r="Q13" s="16"/>
      <c r="R13" s="17"/>
      <c r="S13" s="19"/>
      <c r="T13" s="21"/>
      <c r="U13" s="21"/>
      <c r="V13" s="21"/>
    </row>
    <row r="14" spans="1:22" ht="39" customHeight="1">
      <c r="A14" s="83" t="s">
        <v>266</v>
      </c>
      <c r="B14" s="64">
        <v>205640</v>
      </c>
      <c r="C14" s="86"/>
      <c r="D14" s="112">
        <f>B14+C14</f>
        <v>205640</v>
      </c>
      <c r="E14" s="139"/>
      <c r="F14" s="64">
        <v>444000</v>
      </c>
      <c r="G14" s="86"/>
      <c r="H14" s="112">
        <f>F14+G14</f>
        <v>444000</v>
      </c>
      <c r="I14" s="109"/>
      <c r="J14" s="64">
        <v>170000</v>
      </c>
      <c r="K14" s="86"/>
      <c r="L14" s="112">
        <f>J14+K14</f>
        <v>170000</v>
      </c>
      <c r="M14" s="109"/>
      <c r="N14" s="228"/>
      <c r="O14" s="49"/>
      <c r="P14" s="16"/>
      <c r="Q14" s="16"/>
      <c r="R14" s="17" t="s">
        <v>267</v>
      </c>
      <c r="S14" s="19"/>
      <c r="T14" s="21"/>
      <c r="U14" s="21"/>
      <c r="V14" s="21"/>
    </row>
    <row r="15" spans="1:19" ht="43.5" customHeight="1">
      <c r="A15" s="89" t="s">
        <v>75</v>
      </c>
      <c r="B15" s="63">
        <v>387.3</v>
      </c>
      <c r="C15" s="110"/>
      <c r="D15" s="110">
        <f t="shared" si="1"/>
        <v>387.3</v>
      </c>
      <c r="E15" s="143"/>
      <c r="F15" s="160">
        <v>327.5</v>
      </c>
      <c r="G15" s="110"/>
      <c r="H15" s="110">
        <f>F15+G15</f>
        <v>327.5</v>
      </c>
      <c r="I15" s="116"/>
      <c r="J15" s="63">
        <v>327.5</v>
      </c>
      <c r="K15" s="110"/>
      <c r="L15" s="115">
        <f t="shared" si="2"/>
        <v>327.5</v>
      </c>
      <c r="M15" s="116"/>
      <c r="N15" s="75" t="s">
        <v>168</v>
      </c>
      <c r="O15" s="50" t="s">
        <v>1</v>
      </c>
      <c r="P15" s="23" t="s">
        <v>82</v>
      </c>
      <c r="Q15" s="23" t="s">
        <v>1</v>
      </c>
      <c r="R15" s="51" t="s">
        <v>103</v>
      </c>
      <c r="S15" s="18" t="s">
        <v>126</v>
      </c>
    </row>
    <row r="16" spans="1:22" ht="18.75" customHeight="1">
      <c r="A16" s="90" t="s">
        <v>105</v>
      </c>
      <c r="B16" s="64"/>
      <c r="C16" s="86"/>
      <c r="D16" s="86">
        <f t="shared" si="1"/>
        <v>0</v>
      </c>
      <c r="E16" s="126"/>
      <c r="F16" s="127"/>
      <c r="G16" s="86"/>
      <c r="H16" s="86"/>
      <c r="I16" s="109"/>
      <c r="J16" s="118">
        <v>0</v>
      </c>
      <c r="K16" s="114"/>
      <c r="L16" s="112">
        <f t="shared" si="2"/>
        <v>0</v>
      </c>
      <c r="M16" s="109"/>
      <c r="N16" s="161" t="s">
        <v>175</v>
      </c>
      <c r="O16" s="49" t="s">
        <v>46</v>
      </c>
      <c r="P16" s="16" t="s">
        <v>116</v>
      </c>
      <c r="Q16" s="11" t="s">
        <v>46</v>
      </c>
      <c r="R16" s="17" t="s">
        <v>117</v>
      </c>
      <c r="S16" s="19">
        <v>0.03</v>
      </c>
      <c r="T16" s="20">
        <f>B16/0.97-B16</f>
        <v>0</v>
      </c>
      <c r="U16" s="21">
        <f>F16/0.97-F16</f>
        <v>0</v>
      </c>
      <c r="V16" s="21">
        <f>J16/0.97-J16</f>
        <v>0</v>
      </c>
    </row>
    <row r="17" spans="1:22" ht="25.5">
      <c r="A17" s="89" t="s">
        <v>124</v>
      </c>
      <c r="B17" s="63">
        <v>33880.3</v>
      </c>
      <c r="C17" s="110"/>
      <c r="D17" s="110">
        <f t="shared" si="1"/>
        <v>33880.3</v>
      </c>
      <c r="E17" s="143"/>
      <c r="F17" s="63"/>
      <c r="G17" s="110"/>
      <c r="H17" s="110"/>
      <c r="I17" s="116">
        <f>G17*0.97</f>
        <v>0</v>
      </c>
      <c r="J17" s="63">
        <v>0</v>
      </c>
      <c r="K17" s="110"/>
      <c r="L17" s="115">
        <f t="shared" si="2"/>
        <v>0</v>
      </c>
      <c r="M17" s="116">
        <f>J17*0.83</f>
        <v>0</v>
      </c>
      <c r="N17" s="72"/>
      <c r="O17" s="50" t="s">
        <v>46</v>
      </c>
      <c r="P17" s="23" t="s">
        <v>89</v>
      </c>
      <c r="Q17" s="23" t="s">
        <v>46</v>
      </c>
      <c r="R17" s="51" t="s">
        <v>91</v>
      </c>
      <c r="S17" s="18"/>
      <c r="T17" s="21">
        <f>B17/0.97-B17</f>
        <v>1047.8443298969069</v>
      </c>
      <c r="U17" s="21">
        <v>2227900</v>
      </c>
      <c r="V17" s="21">
        <f>J17/0.97-J17</f>
        <v>0</v>
      </c>
    </row>
    <row r="18" spans="1:22" ht="38.25">
      <c r="A18" s="83" t="s">
        <v>90</v>
      </c>
      <c r="B18" s="64"/>
      <c r="C18" s="86"/>
      <c r="D18" s="86">
        <f t="shared" si="1"/>
        <v>0</v>
      </c>
      <c r="E18" s="139"/>
      <c r="F18" s="118"/>
      <c r="G18" s="114"/>
      <c r="H18" s="112"/>
      <c r="I18" s="109"/>
      <c r="J18" s="118"/>
      <c r="K18" s="114"/>
      <c r="L18" s="112">
        <f t="shared" si="2"/>
        <v>0</v>
      </c>
      <c r="M18" s="109"/>
      <c r="N18" s="71"/>
      <c r="O18" s="49" t="s">
        <v>46</v>
      </c>
      <c r="P18" s="16" t="s">
        <v>85</v>
      </c>
      <c r="Q18" s="16" t="s">
        <v>46</v>
      </c>
      <c r="R18" s="17" t="s">
        <v>92</v>
      </c>
      <c r="S18" s="19">
        <v>0.03</v>
      </c>
      <c r="T18" s="21">
        <f>B18/0.97-B18</f>
        <v>0</v>
      </c>
      <c r="U18" s="21"/>
      <c r="V18" s="21">
        <f>J18/0.97-J18</f>
        <v>0</v>
      </c>
    </row>
    <row r="19" spans="1:22" ht="34.5" customHeight="1">
      <c r="A19" s="90" t="s">
        <v>262</v>
      </c>
      <c r="B19" s="64">
        <v>60000</v>
      </c>
      <c r="C19" s="86"/>
      <c r="D19" s="86">
        <f t="shared" si="1"/>
        <v>60000</v>
      </c>
      <c r="E19" s="126"/>
      <c r="F19" s="64">
        <v>60000</v>
      </c>
      <c r="G19" s="86"/>
      <c r="H19" s="86">
        <f>F19+G19</f>
        <v>60000</v>
      </c>
      <c r="I19" s="126"/>
      <c r="J19" s="64">
        <v>60000</v>
      </c>
      <c r="K19" s="86"/>
      <c r="L19" s="86">
        <f t="shared" si="2"/>
        <v>60000</v>
      </c>
      <c r="M19" s="126"/>
      <c r="N19" s="224"/>
      <c r="O19" s="225" t="s">
        <v>46</v>
      </c>
      <c r="P19" s="223"/>
      <c r="Q19" s="226" t="s">
        <v>46</v>
      </c>
      <c r="R19" s="222" t="s">
        <v>263</v>
      </c>
      <c r="S19" s="19">
        <v>0.03</v>
      </c>
      <c r="T19" s="21">
        <f>B19/0.97-B19</f>
        <v>1855.670103092787</v>
      </c>
      <c r="U19" s="21">
        <f>F19/0.97-F19</f>
        <v>1855.670103092787</v>
      </c>
      <c r="V19" s="21">
        <f>J19/0.97-J19</f>
        <v>1855.670103092787</v>
      </c>
    </row>
    <row r="20" spans="1:22" s="5" customFormat="1" ht="32.25" customHeight="1">
      <c r="A20" s="89" t="s">
        <v>43</v>
      </c>
      <c r="B20" s="63">
        <v>5831</v>
      </c>
      <c r="C20" s="110"/>
      <c r="D20" s="110">
        <f t="shared" si="1"/>
        <v>5831</v>
      </c>
      <c r="E20" s="143"/>
      <c r="F20" s="63"/>
      <c r="G20" s="110"/>
      <c r="H20" s="115"/>
      <c r="I20" s="116"/>
      <c r="J20" s="63">
        <v>0</v>
      </c>
      <c r="K20" s="110"/>
      <c r="L20" s="115">
        <f t="shared" si="2"/>
        <v>0</v>
      </c>
      <c r="M20" s="116">
        <f>J20*0.83</f>
        <v>0</v>
      </c>
      <c r="N20" s="162" t="s">
        <v>220</v>
      </c>
      <c r="O20" s="50" t="s">
        <v>48</v>
      </c>
      <c r="P20" s="23" t="s">
        <v>86</v>
      </c>
      <c r="Q20" s="23" t="s">
        <v>48</v>
      </c>
      <c r="R20" s="51" t="s">
        <v>44</v>
      </c>
      <c r="S20" s="18" t="s">
        <v>127</v>
      </c>
      <c r="T20" s="5">
        <v>192.9</v>
      </c>
      <c r="U20" s="5">
        <v>220.9</v>
      </c>
      <c r="V20" s="5">
        <v>0</v>
      </c>
    </row>
    <row r="21" spans="1:19" s="5" customFormat="1" ht="32.25" customHeight="1">
      <c r="A21" s="136" t="s">
        <v>222</v>
      </c>
      <c r="B21" s="64"/>
      <c r="C21" s="86"/>
      <c r="D21" s="86">
        <f t="shared" si="1"/>
        <v>0</v>
      </c>
      <c r="E21" s="126"/>
      <c r="F21" s="127"/>
      <c r="G21" s="86"/>
      <c r="H21" s="112"/>
      <c r="I21" s="87"/>
      <c r="J21" s="64">
        <v>0</v>
      </c>
      <c r="K21" s="86"/>
      <c r="L21" s="112">
        <f t="shared" si="2"/>
        <v>0</v>
      </c>
      <c r="M21" s="87"/>
      <c r="N21" s="163" t="s">
        <v>223</v>
      </c>
      <c r="O21" s="137" t="s">
        <v>218</v>
      </c>
      <c r="P21" s="10" t="s">
        <v>88</v>
      </c>
      <c r="Q21" s="137" t="s">
        <v>218</v>
      </c>
      <c r="R21" s="53" t="s">
        <v>224</v>
      </c>
      <c r="S21" s="18"/>
    </row>
    <row r="22" spans="1:19" ht="38.25">
      <c r="A22" s="83" t="s">
        <v>49</v>
      </c>
      <c r="B22" s="64">
        <v>14184.8</v>
      </c>
      <c r="C22" s="86"/>
      <c r="D22" s="86">
        <f t="shared" si="1"/>
        <v>14184.8</v>
      </c>
      <c r="E22" s="139"/>
      <c r="F22" s="118">
        <v>13180.2</v>
      </c>
      <c r="G22" s="114"/>
      <c r="H22" s="86">
        <f>F22+G22</f>
        <v>13180.2</v>
      </c>
      <c r="I22" s="109"/>
      <c r="J22" s="118">
        <v>12903.2</v>
      </c>
      <c r="K22" s="114"/>
      <c r="L22" s="112">
        <f t="shared" si="2"/>
        <v>12903.2</v>
      </c>
      <c r="M22" s="119"/>
      <c r="N22" s="164" t="s">
        <v>197</v>
      </c>
      <c r="O22" s="49" t="s">
        <v>2</v>
      </c>
      <c r="P22" s="16" t="s">
        <v>87</v>
      </c>
      <c r="Q22" s="16" t="s">
        <v>2</v>
      </c>
      <c r="R22" s="17" t="s">
        <v>50</v>
      </c>
      <c r="S22" s="18" t="s">
        <v>126</v>
      </c>
    </row>
    <row r="23" spans="1:19" ht="71.25" customHeight="1">
      <c r="A23" s="89" t="s">
        <v>149</v>
      </c>
      <c r="B23" s="63">
        <v>633</v>
      </c>
      <c r="C23" s="110"/>
      <c r="D23" s="110">
        <f t="shared" si="1"/>
        <v>633</v>
      </c>
      <c r="E23" s="152"/>
      <c r="F23" s="63"/>
      <c r="G23" s="110"/>
      <c r="H23" s="115"/>
      <c r="I23" s="121"/>
      <c r="J23" s="63">
        <v>0</v>
      </c>
      <c r="K23" s="110"/>
      <c r="L23" s="115">
        <f t="shared" si="2"/>
        <v>0</v>
      </c>
      <c r="M23" s="116">
        <f>J23*0.79</f>
        <v>0</v>
      </c>
      <c r="N23" s="82" t="s">
        <v>209</v>
      </c>
      <c r="O23" s="50" t="s">
        <v>2</v>
      </c>
      <c r="P23" s="23" t="s">
        <v>154</v>
      </c>
      <c r="Q23" s="23" t="s">
        <v>2</v>
      </c>
      <c r="R23" s="51" t="s">
        <v>150</v>
      </c>
      <c r="S23" s="18" t="s">
        <v>126</v>
      </c>
    </row>
    <row r="24" spans="1:19" ht="25.5">
      <c r="A24" s="83" t="s">
        <v>76</v>
      </c>
      <c r="B24" s="64">
        <v>0</v>
      </c>
      <c r="C24" s="86"/>
      <c r="D24" s="86">
        <f t="shared" si="1"/>
        <v>0</v>
      </c>
      <c r="E24" s="139"/>
      <c r="F24" s="64">
        <v>5</v>
      </c>
      <c r="G24" s="86"/>
      <c r="H24" s="86">
        <f>F24+G24</f>
        <v>5</v>
      </c>
      <c r="I24" s="109"/>
      <c r="J24" s="64">
        <v>5</v>
      </c>
      <c r="K24" s="114"/>
      <c r="L24" s="112">
        <f t="shared" si="2"/>
        <v>5</v>
      </c>
      <c r="M24" s="109"/>
      <c r="N24" s="161" t="s">
        <v>207</v>
      </c>
      <c r="O24" s="49" t="s">
        <v>2</v>
      </c>
      <c r="P24" s="16" t="s">
        <v>88</v>
      </c>
      <c r="Q24" s="16" t="s">
        <v>2</v>
      </c>
      <c r="R24" s="17" t="s">
        <v>78</v>
      </c>
      <c r="S24" s="18" t="s">
        <v>126</v>
      </c>
    </row>
    <row r="25" spans="1:19" ht="56.25" customHeight="1">
      <c r="A25" s="89" t="s">
        <v>106</v>
      </c>
      <c r="B25" s="63">
        <v>3500</v>
      </c>
      <c r="C25" s="110"/>
      <c r="D25" s="110">
        <f t="shared" si="1"/>
        <v>3500</v>
      </c>
      <c r="E25" s="143"/>
      <c r="F25" s="63"/>
      <c r="G25" s="110"/>
      <c r="H25" s="110"/>
      <c r="I25" s="116">
        <f>H25*0.79</f>
        <v>0</v>
      </c>
      <c r="J25" s="63">
        <v>0</v>
      </c>
      <c r="K25" s="110"/>
      <c r="L25" s="115">
        <f t="shared" si="2"/>
        <v>0</v>
      </c>
      <c r="M25" s="116"/>
      <c r="N25" s="72"/>
      <c r="O25" s="50" t="s">
        <v>2</v>
      </c>
      <c r="P25" s="23" t="s">
        <v>128</v>
      </c>
      <c r="Q25" s="23" t="s">
        <v>2</v>
      </c>
      <c r="R25" s="51" t="s">
        <v>119</v>
      </c>
      <c r="S25" s="18" t="s">
        <v>126</v>
      </c>
    </row>
    <row r="26" spans="1:22" ht="56.25" customHeight="1">
      <c r="A26" s="91" t="s">
        <v>133</v>
      </c>
      <c r="B26" s="63"/>
      <c r="C26" s="110"/>
      <c r="D26" s="110">
        <f t="shared" si="1"/>
        <v>0</v>
      </c>
      <c r="E26" s="99"/>
      <c r="F26" s="63"/>
      <c r="G26" s="110"/>
      <c r="H26" s="110"/>
      <c r="I26" s="121"/>
      <c r="J26" s="63">
        <v>0</v>
      </c>
      <c r="K26" s="110"/>
      <c r="L26" s="115">
        <f t="shared" si="2"/>
        <v>0</v>
      </c>
      <c r="M26" s="116"/>
      <c r="N26" s="82" t="s">
        <v>206</v>
      </c>
      <c r="O26" s="50" t="s">
        <v>2</v>
      </c>
      <c r="P26" s="23" t="s">
        <v>145</v>
      </c>
      <c r="Q26" s="23" t="s">
        <v>2</v>
      </c>
      <c r="R26" s="51" t="s">
        <v>134</v>
      </c>
      <c r="S26" s="36" t="s">
        <v>126</v>
      </c>
      <c r="T26" s="36"/>
      <c r="U26" s="36"/>
      <c r="V26" s="36"/>
    </row>
    <row r="27" spans="1:22" ht="31.5" customHeight="1">
      <c r="A27" s="83" t="s">
        <v>31</v>
      </c>
      <c r="B27" s="122"/>
      <c r="C27" s="123"/>
      <c r="D27" s="123">
        <f t="shared" si="1"/>
        <v>0</v>
      </c>
      <c r="E27" s="153"/>
      <c r="F27" s="122"/>
      <c r="G27" s="123"/>
      <c r="H27" s="124"/>
      <c r="I27" s="125"/>
      <c r="J27" s="122"/>
      <c r="K27" s="123">
        <f>-190000+190000</f>
        <v>0</v>
      </c>
      <c r="L27" s="112">
        <f t="shared" si="2"/>
        <v>0</v>
      </c>
      <c r="M27" s="125"/>
      <c r="N27" s="161" t="s">
        <v>246</v>
      </c>
      <c r="O27" s="49" t="s">
        <v>37</v>
      </c>
      <c r="P27" s="16" t="s">
        <v>147</v>
      </c>
      <c r="Q27" s="16" t="s">
        <v>37</v>
      </c>
      <c r="R27" s="17" t="s">
        <v>32</v>
      </c>
      <c r="S27" s="19">
        <v>0.1</v>
      </c>
      <c r="T27" s="21">
        <f>B27/0.9-B27</f>
        <v>0</v>
      </c>
      <c r="U27" s="21">
        <f>F27/0.9-F27</f>
        <v>0</v>
      </c>
      <c r="V27" s="21">
        <f>J27/0.9-J27</f>
        <v>0</v>
      </c>
    </row>
    <row r="28" spans="1:22" ht="25.5">
      <c r="A28" s="83" t="s">
        <v>8</v>
      </c>
      <c r="B28" s="64">
        <v>588</v>
      </c>
      <c r="C28" s="86"/>
      <c r="D28" s="86">
        <f t="shared" si="1"/>
        <v>588</v>
      </c>
      <c r="E28" s="139"/>
      <c r="F28" s="64">
        <v>588</v>
      </c>
      <c r="G28" s="86"/>
      <c r="H28" s="86">
        <f>F28+G28</f>
        <v>588</v>
      </c>
      <c r="I28" s="139"/>
      <c r="J28" s="64">
        <v>588</v>
      </c>
      <c r="K28" s="86"/>
      <c r="L28" s="86">
        <f t="shared" si="2"/>
        <v>588</v>
      </c>
      <c r="M28" s="139"/>
      <c r="N28" s="71"/>
      <c r="O28" s="49" t="s">
        <v>2</v>
      </c>
      <c r="P28" s="16" t="s">
        <v>147</v>
      </c>
      <c r="Q28" s="16" t="s">
        <v>2</v>
      </c>
      <c r="R28" s="17" t="s">
        <v>33</v>
      </c>
      <c r="S28" s="19">
        <v>0.03</v>
      </c>
      <c r="T28" s="21">
        <f>B28/0.97-B28</f>
        <v>18.18556701030934</v>
      </c>
      <c r="U28" s="21">
        <f>F28/0.97-F28</f>
        <v>18.18556701030934</v>
      </c>
      <c r="V28" s="21">
        <f>J28/0.97-J28</f>
        <v>18.18556701030934</v>
      </c>
    </row>
    <row r="29" spans="1:22" ht="38.25">
      <c r="A29" s="83" t="s">
        <v>11</v>
      </c>
      <c r="B29" s="64">
        <v>3895.6</v>
      </c>
      <c r="C29" s="86"/>
      <c r="D29" s="86">
        <f t="shared" si="1"/>
        <v>3895.6</v>
      </c>
      <c r="E29" s="139"/>
      <c r="F29" s="64">
        <v>3895.6</v>
      </c>
      <c r="G29" s="86"/>
      <c r="H29" s="86">
        <f>F29+G29</f>
        <v>3895.6</v>
      </c>
      <c r="I29" s="109"/>
      <c r="J29" s="64">
        <v>3895.6</v>
      </c>
      <c r="K29" s="86"/>
      <c r="L29" s="86">
        <f t="shared" si="2"/>
        <v>3895.6</v>
      </c>
      <c r="M29" s="109"/>
      <c r="N29" s="161" t="s">
        <v>191</v>
      </c>
      <c r="O29" s="49" t="s">
        <v>37</v>
      </c>
      <c r="P29" s="16" t="s">
        <v>147</v>
      </c>
      <c r="Q29" s="16" t="s">
        <v>37</v>
      </c>
      <c r="R29" s="17" t="s">
        <v>15</v>
      </c>
      <c r="S29" s="19">
        <v>0.03</v>
      </c>
      <c r="T29" s="21">
        <f>B29/0.97-B29</f>
        <v>120.48247422680424</v>
      </c>
      <c r="U29" s="21">
        <f>F29/0.97-F29</f>
        <v>120.48247422680424</v>
      </c>
      <c r="V29" s="21">
        <f>J29/0.97-J29</f>
        <v>120.48247422680424</v>
      </c>
    </row>
    <row r="30" spans="1:22" ht="35.25" customHeight="1">
      <c r="A30" s="90" t="s">
        <v>107</v>
      </c>
      <c r="B30" s="64"/>
      <c r="C30" s="126"/>
      <c r="D30" s="126">
        <f t="shared" si="1"/>
        <v>0</v>
      </c>
      <c r="E30" s="126"/>
      <c r="F30" s="118"/>
      <c r="G30" s="114"/>
      <c r="H30" s="112"/>
      <c r="I30" s="109"/>
      <c r="J30" s="118"/>
      <c r="K30" s="114"/>
      <c r="L30" s="112">
        <f t="shared" si="2"/>
        <v>0</v>
      </c>
      <c r="M30" s="109"/>
      <c r="N30" s="84" t="s">
        <v>216</v>
      </c>
      <c r="O30" s="49" t="s">
        <v>37</v>
      </c>
      <c r="P30" s="16" t="s">
        <v>148</v>
      </c>
      <c r="Q30" s="11" t="s">
        <v>37</v>
      </c>
      <c r="R30" s="17" t="s">
        <v>118</v>
      </c>
      <c r="S30" s="19">
        <v>0.03</v>
      </c>
      <c r="T30" s="21">
        <f>B30/0.97-B30</f>
        <v>0</v>
      </c>
      <c r="U30" s="21">
        <f>F30/0.97-F30</f>
        <v>0</v>
      </c>
      <c r="V30" s="21">
        <f>J30/0.97-J30</f>
        <v>0</v>
      </c>
    </row>
    <row r="31" spans="1:22" ht="33" customHeight="1">
      <c r="A31" s="90" t="s">
        <v>135</v>
      </c>
      <c r="B31" s="64">
        <v>2500</v>
      </c>
      <c r="C31" s="86"/>
      <c r="D31" s="86">
        <f t="shared" si="1"/>
        <v>2500</v>
      </c>
      <c r="E31" s="139"/>
      <c r="F31" s="64"/>
      <c r="G31" s="126"/>
      <c r="H31" s="126">
        <f>F31+G31</f>
        <v>0</v>
      </c>
      <c r="I31" s="109"/>
      <c r="J31" s="64"/>
      <c r="K31" s="126"/>
      <c r="L31" s="126">
        <f t="shared" si="2"/>
        <v>0</v>
      </c>
      <c r="M31" s="109"/>
      <c r="N31" s="161" t="s">
        <v>174</v>
      </c>
      <c r="O31" s="49" t="s">
        <v>37</v>
      </c>
      <c r="P31" s="16" t="s">
        <v>147</v>
      </c>
      <c r="Q31" s="11" t="s">
        <v>37</v>
      </c>
      <c r="R31" s="17" t="s">
        <v>136</v>
      </c>
      <c r="S31" s="19">
        <v>0.72</v>
      </c>
      <c r="T31" s="61">
        <v>6500</v>
      </c>
      <c r="U31" s="21">
        <v>0</v>
      </c>
      <c r="V31" s="21">
        <v>0</v>
      </c>
    </row>
    <row r="32" spans="1:22" ht="41.25" customHeight="1">
      <c r="A32" s="83" t="s">
        <v>137</v>
      </c>
      <c r="B32" s="64"/>
      <c r="C32" s="86"/>
      <c r="D32" s="86">
        <f t="shared" si="1"/>
        <v>0</v>
      </c>
      <c r="E32" s="126"/>
      <c r="F32" s="64"/>
      <c r="G32" s="86"/>
      <c r="H32" s="112"/>
      <c r="I32" s="87"/>
      <c r="J32" s="64"/>
      <c r="K32" s="86"/>
      <c r="L32" s="112">
        <f t="shared" si="2"/>
        <v>0</v>
      </c>
      <c r="M32" s="87"/>
      <c r="N32" s="73"/>
      <c r="O32" s="52" t="s">
        <v>37</v>
      </c>
      <c r="P32" s="10" t="s">
        <v>155</v>
      </c>
      <c r="Q32" s="10" t="s">
        <v>37</v>
      </c>
      <c r="R32" s="53" t="s">
        <v>138</v>
      </c>
      <c r="S32" s="19">
        <v>0.03</v>
      </c>
      <c r="T32" s="21">
        <f>C32/0.97-C32</f>
        <v>0</v>
      </c>
      <c r="U32" s="21">
        <v>0</v>
      </c>
      <c r="V32" s="21">
        <v>0</v>
      </c>
    </row>
    <row r="33" spans="1:22" ht="42.75" customHeight="1">
      <c r="A33" s="89" t="s">
        <v>144</v>
      </c>
      <c r="B33" s="63"/>
      <c r="C33" s="110"/>
      <c r="D33" s="110">
        <f t="shared" si="1"/>
        <v>0</v>
      </c>
      <c r="E33" s="154"/>
      <c r="F33" s="63"/>
      <c r="G33" s="110"/>
      <c r="H33" s="115"/>
      <c r="I33" s="116"/>
      <c r="J33" s="63"/>
      <c r="K33" s="110"/>
      <c r="L33" s="115">
        <f t="shared" si="2"/>
        <v>0</v>
      </c>
      <c r="M33" s="116"/>
      <c r="N33" s="72"/>
      <c r="O33" s="50" t="s">
        <v>37</v>
      </c>
      <c r="P33" s="23" t="s">
        <v>146</v>
      </c>
      <c r="Q33" s="23" t="s">
        <v>37</v>
      </c>
      <c r="R33" s="51" t="s">
        <v>139</v>
      </c>
      <c r="S33" s="19">
        <v>0.1</v>
      </c>
      <c r="T33" s="21">
        <v>870</v>
      </c>
      <c r="U33" s="21">
        <v>0</v>
      </c>
      <c r="V33" s="21">
        <v>0</v>
      </c>
    </row>
    <row r="34" spans="1:22" s="5" customFormat="1" ht="27.75" customHeight="1">
      <c r="A34" s="83" t="s">
        <v>108</v>
      </c>
      <c r="B34" s="64">
        <v>18281.5</v>
      </c>
      <c r="C34" s="86"/>
      <c r="D34" s="86">
        <f t="shared" si="1"/>
        <v>18281.5</v>
      </c>
      <c r="E34" s="139"/>
      <c r="F34" s="118">
        <v>8916.3</v>
      </c>
      <c r="G34" s="114"/>
      <c r="H34" s="86">
        <f>F34+G34</f>
        <v>8916.3</v>
      </c>
      <c r="I34" s="109"/>
      <c r="J34" s="118">
        <v>0</v>
      </c>
      <c r="K34" s="114"/>
      <c r="L34" s="112">
        <f t="shared" si="2"/>
        <v>0</v>
      </c>
      <c r="M34" s="109"/>
      <c r="N34" s="161" t="s">
        <v>181</v>
      </c>
      <c r="O34" s="49" t="s">
        <v>48</v>
      </c>
      <c r="P34" s="16" t="s">
        <v>147</v>
      </c>
      <c r="Q34" s="16" t="s">
        <v>48</v>
      </c>
      <c r="R34" s="17" t="s">
        <v>120</v>
      </c>
      <c r="S34" s="19">
        <v>0.03</v>
      </c>
      <c r="T34" s="21">
        <f>B34/0.97-B34</f>
        <v>565.4072164948448</v>
      </c>
      <c r="U34" s="21">
        <f>F34/0.97-F34</f>
        <v>275.7618556701036</v>
      </c>
      <c r="V34" s="21">
        <f>J34/0.97-J34</f>
        <v>0</v>
      </c>
    </row>
    <row r="35" spans="1:22" s="5" customFormat="1" ht="33.75" customHeight="1">
      <c r="A35" s="83" t="s">
        <v>214</v>
      </c>
      <c r="B35" s="127"/>
      <c r="C35" s="86"/>
      <c r="D35" s="86">
        <f t="shared" si="1"/>
        <v>0</v>
      </c>
      <c r="E35" s="139"/>
      <c r="F35" s="118">
        <v>0</v>
      </c>
      <c r="G35" s="114"/>
      <c r="H35" s="112">
        <f>F35+G35</f>
        <v>0</v>
      </c>
      <c r="I35" s="109"/>
      <c r="J35" s="118"/>
      <c r="K35" s="114">
        <v>0</v>
      </c>
      <c r="L35" s="112">
        <f t="shared" si="2"/>
        <v>0</v>
      </c>
      <c r="M35" s="109"/>
      <c r="N35" s="161" t="s">
        <v>212</v>
      </c>
      <c r="O35" s="16" t="s">
        <v>48</v>
      </c>
      <c r="P35" s="16" t="s">
        <v>213</v>
      </c>
      <c r="Q35" s="16" t="s">
        <v>48</v>
      </c>
      <c r="R35" s="17" t="s">
        <v>215</v>
      </c>
      <c r="S35" s="19"/>
      <c r="T35" s="21"/>
      <c r="U35" s="21"/>
      <c r="V35" s="21"/>
    </row>
    <row r="36" spans="1:22" s="5" customFormat="1" ht="45" customHeight="1">
      <c r="A36" s="140" t="s">
        <v>227</v>
      </c>
      <c r="B36" s="64">
        <v>6447.9</v>
      </c>
      <c r="C36" s="86"/>
      <c r="D36" s="86">
        <f t="shared" si="1"/>
        <v>6447.9</v>
      </c>
      <c r="E36" s="117"/>
      <c r="F36" s="118">
        <v>6447.9</v>
      </c>
      <c r="G36" s="114"/>
      <c r="H36" s="112">
        <f>F36+G36</f>
        <v>6447.9</v>
      </c>
      <c r="I36" s="109"/>
      <c r="J36" s="118"/>
      <c r="K36" s="114">
        <v>0</v>
      </c>
      <c r="L36" s="112">
        <f t="shared" si="2"/>
        <v>0</v>
      </c>
      <c r="M36" s="109"/>
      <c r="N36" s="161" t="s">
        <v>233</v>
      </c>
      <c r="O36" s="16" t="s">
        <v>2</v>
      </c>
      <c r="P36" s="16" t="s">
        <v>147</v>
      </c>
      <c r="Q36" s="16" t="s">
        <v>237</v>
      </c>
      <c r="R36" s="17" t="s">
        <v>238</v>
      </c>
      <c r="S36" s="19">
        <v>0.03</v>
      </c>
      <c r="T36" s="21"/>
      <c r="U36" s="21"/>
      <c r="V36" s="21"/>
    </row>
    <row r="37" spans="1:22" s="5" customFormat="1" ht="46.5" customHeight="1">
      <c r="A37" s="141" t="s">
        <v>228</v>
      </c>
      <c r="B37" s="64">
        <v>12895.8</v>
      </c>
      <c r="C37" s="86"/>
      <c r="D37" s="86">
        <f t="shared" si="1"/>
        <v>12895.8</v>
      </c>
      <c r="E37" s="117"/>
      <c r="F37" s="64">
        <v>12895.8</v>
      </c>
      <c r="G37" s="114"/>
      <c r="H37" s="112">
        <f>F37+G37</f>
        <v>12895.8</v>
      </c>
      <c r="I37" s="109"/>
      <c r="J37" s="118"/>
      <c r="K37" s="114">
        <v>0</v>
      </c>
      <c r="L37" s="112">
        <f t="shared" si="2"/>
        <v>0</v>
      </c>
      <c r="M37" s="109"/>
      <c r="N37" s="161" t="s">
        <v>234</v>
      </c>
      <c r="O37" s="16" t="s">
        <v>2</v>
      </c>
      <c r="P37" s="16" t="s">
        <v>147</v>
      </c>
      <c r="Q37" s="16" t="s">
        <v>237</v>
      </c>
      <c r="R37" s="17" t="s">
        <v>239</v>
      </c>
      <c r="S37" s="19">
        <v>0.03</v>
      </c>
      <c r="T37" s="21"/>
      <c r="U37" s="21"/>
      <c r="V37" s="21"/>
    </row>
    <row r="38" spans="1:22" s="5" customFormat="1" ht="31.5" customHeight="1">
      <c r="A38" s="142" t="s">
        <v>229</v>
      </c>
      <c r="B38" s="63"/>
      <c r="C38" s="110"/>
      <c r="D38" s="110">
        <f t="shared" si="1"/>
        <v>0</v>
      </c>
      <c r="E38" s="99"/>
      <c r="F38" s="63"/>
      <c r="G38" s="110"/>
      <c r="H38" s="110"/>
      <c r="I38" s="116"/>
      <c r="J38" s="63"/>
      <c r="K38" s="110">
        <v>0</v>
      </c>
      <c r="L38" s="110">
        <f t="shared" si="2"/>
        <v>0</v>
      </c>
      <c r="M38" s="116"/>
      <c r="N38" s="162" t="s">
        <v>231</v>
      </c>
      <c r="O38" s="23" t="s">
        <v>37</v>
      </c>
      <c r="P38" s="51" t="s">
        <v>240</v>
      </c>
      <c r="Q38" s="23" t="s">
        <v>37</v>
      </c>
      <c r="R38" s="51" t="s">
        <v>236</v>
      </c>
      <c r="S38" s="19"/>
      <c r="T38" s="21"/>
      <c r="U38" s="21"/>
      <c r="V38" s="21"/>
    </row>
    <row r="39" spans="1:22" s="5" customFormat="1" ht="18" customHeight="1">
      <c r="A39" s="85" t="s">
        <v>230</v>
      </c>
      <c r="B39" s="64"/>
      <c r="C39" s="86"/>
      <c r="D39" s="86">
        <f t="shared" si="1"/>
        <v>0</v>
      </c>
      <c r="E39" s="117"/>
      <c r="F39" s="118"/>
      <c r="G39" s="114"/>
      <c r="H39" s="112"/>
      <c r="I39" s="109"/>
      <c r="J39" s="118"/>
      <c r="K39" s="114">
        <v>0</v>
      </c>
      <c r="L39" s="112">
        <f t="shared" si="2"/>
        <v>0</v>
      </c>
      <c r="M39" s="109"/>
      <c r="N39" s="165" t="s">
        <v>241</v>
      </c>
      <c r="O39" s="16" t="s">
        <v>46</v>
      </c>
      <c r="P39" s="16" t="s">
        <v>147</v>
      </c>
      <c r="Q39" s="16" t="s">
        <v>46</v>
      </c>
      <c r="R39" s="17" t="s">
        <v>235</v>
      </c>
      <c r="S39" s="19"/>
      <c r="T39" s="21"/>
      <c r="U39" s="21"/>
      <c r="V39" s="21"/>
    </row>
    <row r="40" spans="1:22" s="5" customFormat="1" ht="32.25" customHeight="1">
      <c r="A40" s="83" t="s">
        <v>221</v>
      </c>
      <c r="B40" s="64">
        <v>451.7</v>
      </c>
      <c r="C40" s="86"/>
      <c r="D40" s="86">
        <f t="shared" si="1"/>
        <v>451.7</v>
      </c>
      <c r="E40" s="117"/>
      <c r="F40" s="64">
        <v>451.7</v>
      </c>
      <c r="G40" s="86"/>
      <c r="H40" s="86">
        <f>F40+G40</f>
        <v>451.7</v>
      </c>
      <c r="I40" s="109"/>
      <c r="J40" s="64">
        <v>451.7</v>
      </c>
      <c r="K40" s="86"/>
      <c r="L40" s="86">
        <f t="shared" si="2"/>
        <v>451.7</v>
      </c>
      <c r="M40" s="109"/>
      <c r="N40" s="161" t="s">
        <v>232</v>
      </c>
      <c r="O40" s="16" t="s">
        <v>2</v>
      </c>
      <c r="P40" s="16" t="s">
        <v>147</v>
      </c>
      <c r="Q40" s="16" t="s">
        <v>2</v>
      </c>
      <c r="R40" s="17" t="s">
        <v>225</v>
      </c>
      <c r="S40" s="19"/>
      <c r="T40" s="21"/>
      <c r="U40" s="21"/>
      <c r="V40" s="21"/>
    </row>
    <row r="41" spans="1:22" s="5" customFormat="1" ht="32.25" customHeight="1">
      <c r="A41" s="147" t="s">
        <v>247</v>
      </c>
      <c r="B41" s="64"/>
      <c r="C41" s="86"/>
      <c r="D41" s="86">
        <f t="shared" si="1"/>
        <v>0</v>
      </c>
      <c r="E41" s="117"/>
      <c r="F41" s="118"/>
      <c r="G41" s="114"/>
      <c r="H41" s="112"/>
      <c r="I41" s="109"/>
      <c r="J41" s="118"/>
      <c r="K41" s="114"/>
      <c r="L41" s="112">
        <f t="shared" si="2"/>
        <v>0</v>
      </c>
      <c r="M41" s="111"/>
      <c r="N41" s="161" t="s">
        <v>249</v>
      </c>
      <c r="O41" s="11" t="s">
        <v>46</v>
      </c>
      <c r="P41" s="16" t="s">
        <v>147</v>
      </c>
      <c r="Q41" s="16" t="s">
        <v>46</v>
      </c>
      <c r="R41" s="17" t="s">
        <v>250</v>
      </c>
      <c r="S41" s="19"/>
      <c r="T41" s="21"/>
      <c r="U41" s="21"/>
      <c r="V41" s="21"/>
    </row>
    <row r="42" spans="1:22" s="176" customFormat="1" ht="54" customHeight="1">
      <c r="A42" s="142" t="s">
        <v>248</v>
      </c>
      <c r="B42" s="63">
        <v>1969</v>
      </c>
      <c r="C42" s="110"/>
      <c r="D42" s="110">
        <f t="shared" si="1"/>
        <v>1969</v>
      </c>
      <c r="E42" s="150"/>
      <c r="F42" s="63">
        <v>1969</v>
      </c>
      <c r="G42" s="110"/>
      <c r="H42" s="110">
        <f>F42+G42</f>
        <v>1969</v>
      </c>
      <c r="I42" s="121"/>
      <c r="J42" s="63">
        <v>1716.3</v>
      </c>
      <c r="K42" s="110"/>
      <c r="L42" s="115">
        <f t="shared" si="2"/>
        <v>1716.3</v>
      </c>
      <c r="M42" s="149"/>
      <c r="N42" s="162" t="s">
        <v>254</v>
      </c>
      <c r="O42" s="173" t="s">
        <v>2</v>
      </c>
      <c r="P42" s="23" t="s">
        <v>253</v>
      </c>
      <c r="Q42" s="23" t="s">
        <v>2</v>
      </c>
      <c r="R42" s="51" t="s">
        <v>252</v>
      </c>
      <c r="S42" s="174"/>
      <c r="T42" s="175"/>
      <c r="U42" s="175"/>
      <c r="V42" s="175"/>
    </row>
    <row r="43" spans="1:22" s="176" customFormat="1" ht="54" customHeight="1">
      <c r="A43" s="147" t="s">
        <v>264</v>
      </c>
      <c r="B43" s="64">
        <v>190</v>
      </c>
      <c r="C43" s="86"/>
      <c r="D43" s="86">
        <f>B43+C43</f>
        <v>190</v>
      </c>
      <c r="E43" s="113"/>
      <c r="F43" s="64">
        <v>190</v>
      </c>
      <c r="G43" s="86"/>
      <c r="H43" s="86">
        <f>F43+G43</f>
        <v>190</v>
      </c>
      <c r="I43" s="181"/>
      <c r="J43" s="64">
        <v>190</v>
      </c>
      <c r="K43" s="86"/>
      <c r="L43" s="86">
        <f t="shared" si="2"/>
        <v>190</v>
      </c>
      <c r="M43" s="181"/>
      <c r="N43" s="164"/>
      <c r="O43" s="227"/>
      <c r="P43" s="10"/>
      <c r="Q43" s="10"/>
      <c r="R43" s="53" t="s">
        <v>265</v>
      </c>
      <c r="S43" s="174"/>
      <c r="T43" s="175"/>
      <c r="U43" s="175"/>
      <c r="V43" s="175"/>
    </row>
    <row r="44" spans="1:22" s="176" customFormat="1" ht="28.5" customHeight="1">
      <c r="A44" s="147" t="s">
        <v>256</v>
      </c>
      <c r="B44" s="64"/>
      <c r="C44" s="86"/>
      <c r="D44" s="86">
        <f t="shared" si="1"/>
        <v>0</v>
      </c>
      <c r="E44" s="113"/>
      <c r="F44" s="64"/>
      <c r="G44" s="86"/>
      <c r="H44" s="112"/>
      <c r="I44" s="181"/>
      <c r="J44" s="64">
        <v>0</v>
      </c>
      <c r="K44" s="86">
        <v>0</v>
      </c>
      <c r="L44" s="112">
        <f t="shared" si="2"/>
        <v>0</v>
      </c>
      <c r="M44" s="181"/>
      <c r="N44" s="161" t="s">
        <v>255</v>
      </c>
      <c r="O44" s="16" t="s">
        <v>48</v>
      </c>
      <c r="P44" s="16" t="s">
        <v>147</v>
      </c>
      <c r="Q44" s="16" t="s">
        <v>48</v>
      </c>
      <c r="R44" s="17" t="s">
        <v>257</v>
      </c>
      <c r="S44" s="182"/>
      <c r="T44" s="183"/>
      <c r="U44" s="183"/>
      <c r="V44" s="183"/>
    </row>
    <row r="45" spans="1:22" ht="24.75" customHeight="1">
      <c r="A45" s="88" t="s">
        <v>52</v>
      </c>
      <c r="B45" s="39">
        <f>SUM(B46:B81)</f>
        <v>790408.4</v>
      </c>
      <c r="C45" s="12">
        <f aca="true" t="shared" si="3" ref="C45:M45">SUM(C46:C81)</f>
        <v>0</v>
      </c>
      <c r="D45" s="12">
        <f t="shared" si="3"/>
        <v>790408.4</v>
      </c>
      <c r="E45" s="98">
        <f t="shared" si="3"/>
        <v>0</v>
      </c>
      <c r="F45" s="39">
        <f t="shared" si="3"/>
        <v>800112.1999999998</v>
      </c>
      <c r="G45" s="12">
        <f>SUM(G46:G81)</f>
        <v>0</v>
      </c>
      <c r="H45" s="12">
        <f t="shared" si="3"/>
        <v>800112.1999999998</v>
      </c>
      <c r="I45" s="101">
        <f t="shared" si="3"/>
        <v>0</v>
      </c>
      <c r="J45" s="39">
        <f t="shared" si="3"/>
        <v>805924.5999999999</v>
      </c>
      <c r="K45" s="12">
        <f t="shared" si="3"/>
        <v>0</v>
      </c>
      <c r="L45" s="12">
        <f t="shared" si="3"/>
        <v>805924.5999999999</v>
      </c>
      <c r="M45" s="101">
        <f t="shared" si="3"/>
        <v>1670.139</v>
      </c>
      <c r="N45" s="161"/>
      <c r="O45" s="34"/>
      <c r="P45" s="12"/>
      <c r="Q45" s="12"/>
      <c r="R45" s="35"/>
      <c r="T45" s="20">
        <f>SUM(T12:T34)</f>
        <v>11170.489690721652</v>
      </c>
      <c r="U45" s="20">
        <f>SUM(U12:U34)</f>
        <v>2230391</v>
      </c>
      <c r="V45" s="20">
        <f>SUM(V12:V34)</f>
        <v>1994.3381443299006</v>
      </c>
    </row>
    <row r="46" spans="1:19" ht="38.25">
      <c r="A46" s="83" t="s">
        <v>34</v>
      </c>
      <c r="B46" s="64">
        <v>2.9</v>
      </c>
      <c r="C46" s="86"/>
      <c r="D46" s="112">
        <f aca="true" t="shared" si="4" ref="D46:D81">B46+C46</f>
        <v>2.9</v>
      </c>
      <c r="E46" s="139"/>
      <c r="F46" s="64">
        <v>3</v>
      </c>
      <c r="G46" s="86"/>
      <c r="H46" s="112">
        <f aca="true" t="shared" si="5" ref="H46:H81">F46+G46</f>
        <v>3</v>
      </c>
      <c r="I46" s="109"/>
      <c r="J46" s="64">
        <v>49.7</v>
      </c>
      <c r="K46" s="86"/>
      <c r="L46" s="112">
        <f aca="true" t="shared" si="6" ref="L46:L81">J46+K46</f>
        <v>49.7</v>
      </c>
      <c r="M46" s="109"/>
      <c r="N46" s="79" t="s">
        <v>185</v>
      </c>
      <c r="O46" s="49" t="s">
        <v>48</v>
      </c>
      <c r="P46" s="16" t="s">
        <v>96</v>
      </c>
      <c r="Q46" s="16" t="s">
        <v>48</v>
      </c>
      <c r="R46" s="17" t="s">
        <v>24</v>
      </c>
      <c r="S46" s="18"/>
    </row>
    <row r="47" spans="1:19" ht="76.5" customHeight="1">
      <c r="A47" s="92" t="s">
        <v>111</v>
      </c>
      <c r="B47" s="128">
        <v>31</v>
      </c>
      <c r="C47" s="129"/>
      <c r="D47" s="112">
        <f t="shared" si="4"/>
        <v>31</v>
      </c>
      <c r="E47" s="155"/>
      <c r="F47" s="128">
        <v>31</v>
      </c>
      <c r="G47" s="129"/>
      <c r="H47" s="112">
        <f t="shared" si="5"/>
        <v>31</v>
      </c>
      <c r="I47" s="107"/>
      <c r="J47" s="128">
        <v>31</v>
      </c>
      <c r="K47" s="129"/>
      <c r="L47" s="112">
        <f t="shared" si="6"/>
        <v>31</v>
      </c>
      <c r="M47" s="107"/>
      <c r="N47" s="161" t="s">
        <v>173</v>
      </c>
      <c r="O47" s="49" t="s">
        <v>48</v>
      </c>
      <c r="P47" s="16" t="s">
        <v>97</v>
      </c>
      <c r="Q47" s="16" t="s">
        <v>48</v>
      </c>
      <c r="R47" s="17" t="s">
        <v>40</v>
      </c>
      <c r="S47" s="18"/>
    </row>
    <row r="48" spans="1:19" ht="40.5" customHeight="1">
      <c r="A48" s="92" t="s">
        <v>23</v>
      </c>
      <c r="B48" s="128">
        <v>592.3</v>
      </c>
      <c r="C48" s="129"/>
      <c r="D48" s="112">
        <f t="shared" si="4"/>
        <v>592.3</v>
      </c>
      <c r="E48" s="155"/>
      <c r="F48" s="128">
        <v>592.3</v>
      </c>
      <c r="G48" s="129"/>
      <c r="H48" s="112">
        <f t="shared" si="5"/>
        <v>592.3</v>
      </c>
      <c r="I48" s="107"/>
      <c r="J48" s="128">
        <v>592.3</v>
      </c>
      <c r="K48" s="129"/>
      <c r="L48" s="112">
        <f t="shared" si="6"/>
        <v>592.3</v>
      </c>
      <c r="M48" s="107"/>
      <c r="N48" s="161" t="s">
        <v>205</v>
      </c>
      <c r="O48" s="81" t="s">
        <v>2</v>
      </c>
      <c r="P48" s="16" t="s">
        <v>97</v>
      </c>
      <c r="Q48" s="16" t="s">
        <v>48</v>
      </c>
      <c r="R48" s="17" t="s">
        <v>70</v>
      </c>
      <c r="S48" s="18"/>
    </row>
    <row r="49" spans="1:19" ht="20.25" customHeight="1">
      <c r="A49" s="92" t="s">
        <v>25</v>
      </c>
      <c r="B49" s="128">
        <v>115</v>
      </c>
      <c r="C49" s="129"/>
      <c r="D49" s="112">
        <f t="shared" si="4"/>
        <v>115</v>
      </c>
      <c r="E49" s="155"/>
      <c r="F49" s="128">
        <v>115</v>
      </c>
      <c r="G49" s="129"/>
      <c r="H49" s="112">
        <f t="shared" si="5"/>
        <v>115</v>
      </c>
      <c r="I49" s="107"/>
      <c r="J49" s="128">
        <v>115</v>
      </c>
      <c r="K49" s="129"/>
      <c r="L49" s="112">
        <f t="shared" si="6"/>
        <v>115</v>
      </c>
      <c r="M49" s="107"/>
      <c r="N49" s="161" t="s">
        <v>182</v>
      </c>
      <c r="O49" s="49" t="s">
        <v>48</v>
      </c>
      <c r="P49" s="16" t="s">
        <v>97</v>
      </c>
      <c r="Q49" s="16" t="s">
        <v>48</v>
      </c>
      <c r="R49" s="17" t="s">
        <v>26</v>
      </c>
      <c r="S49" s="18"/>
    </row>
    <row r="50" spans="1:19" ht="29.25" customHeight="1">
      <c r="A50" s="92" t="s">
        <v>77</v>
      </c>
      <c r="B50" s="128"/>
      <c r="C50" s="129"/>
      <c r="D50" s="112">
        <f t="shared" si="4"/>
        <v>0</v>
      </c>
      <c r="E50" s="139">
        <f>D50</f>
        <v>0</v>
      </c>
      <c r="F50" s="128"/>
      <c r="G50" s="130"/>
      <c r="H50" s="112">
        <f t="shared" si="5"/>
        <v>0</v>
      </c>
      <c r="I50" s="109">
        <f>H50</f>
        <v>0</v>
      </c>
      <c r="J50" s="128"/>
      <c r="K50" s="130"/>
      <c r="L50" s="112">
        <f t="shared" si="6"/>
        <v>0</v>
      </c>
      <c r="M50" s="109">
        <f>L50</f>
        <v>0</v>
      </c>
      <c r="N50" s="161" t="s">
        <v>183</v>
      </c>
      <c r="O50" s="49" t="s">
        <v>48</v>
      </c>
      <c r="P50" s="16" t="s">
        <v>98</v>
      </c>
      <c r="Q50" s="16" t="s">
        <v>48</v>
      </c>
      <c r="R50" s="17" t="s">
        <v>55</v>
      </c>
      <c r="S50" s="18"/>
    </row>
    <row r="51" spans="1:19" ht="45" customHeight="1">
      <c r="A51" s="92" t="s">
        <v>45</v>
      </c>
      <c r="B51" s="128">
        <v>2000</v>
      </c>
      <c r="C51" s="129"/>
      <c r="D51" s="112">
        <f t="shared" si="4"/>
        <v>2000</v>
      </c>
      <c r="E51" s="155"/>
      <c r="F51" s="128">
        <v>2000</v>
      </c>
      <c r="G51" s="129"/>
      <c r="H51" s="112">
        <f t="shared" si="5"/>
        <v>2000</v>
      </c>
      <c r="I51" s="107"/>
      <c r="J51" s="128">
        <v>2000</v>
      </c>
      <c r="K51" s="129"/>
      <c r="L51" s="112">
        <f t="shared" si="6"/>
        <v>2000</v>
      </c>
      <c r="M51" s="109"/>
      <c r="N51" s="161" t="s">
        <v>186</v>
      </c>
      <c r="O51" s="49" t="s">
        <v>48</v>
      </c>
      <c r="P51" s="16" t="s">
        <v>97</v>
      </c>
      <c r="Q51" s="16" t="s">
        <v>48</v>
      </c>
      <c r="R51" s="17" t="s">
        <v>71</v>
      </c>
      <c r="S51" s="18"/>
    </row>
    <row r="52" spans="1:19" ht="25.5">
      <c r="A52" s="92" t="s">
        <v>7</v>
      </c>
      <c r="B52" s="128">
        <v>0</v>
      </c>
      <c r="C52" s="129"/>
      <c r="D52" s="112">
        <f t="shared" si="4"/>
        <v>0</v>
      </c>
      <c r="E52" s="155"/>
      <c r="F52" s="131">
        <v>100</v>
      </c>
      <c r="G52" s="130"/>
      <c r="H52" s="112">
        <f t="shared" si="5"/>
        <v>100</v>
      </c>
      <c r="I52" s="107"/>
      <c r="J52" s="131">
        <v>0</v>
      </c>
      <c r="K52" s="130"/>
      <c r="L52" s="112">
        <f t="shared" si="6"/>
        <v>0</v>
      </c>
      <c r="M52" s="107"/>
      <c r="N52" s="211" t="s">
        <v>251</v>
      </c>
      <c r="O52" s="49" t="s">
        <v>48</v>
      </c>
      <c r="P52" s="16" t="s">
        <v>99</v>
      </c>
      <c r="Q52" s="16" t="s">
        <v>48</v>
      </c>
      <c r="R52" s="17" t="s">
        <v>72</v>
      </c>
      <c r="S52" s="18"/>
    </row>
    <row r="53" spans="1:19" ht="58.5" customHeight="1">
      <c r="A53" s="231" t="s">
        <v>271</v>
      </c>
      <c r="B53" s="128">
        <v>443.7</v>
      </c>
      <c r="C53" s="129"/>
      <c r="D53" s="112">
        <f>B53+C53</f>
        <v>443.7</v>
      </c>
      <c r="E53" s="155"/>
      <c r="F53" s="128">
        <v>443.7</v>
      </c>
      <c r="G53" s="130"/>
      <c r="H53" s="112">
        <f>F53+G53</f>
        <v>443.7</v>
      </c>
      <c r="I53" s="107"/>
      <c r="J53" s="128">
        <v>443.7</v>
      </c>
      <c r="K53" s="130"/>
      <c r="L53" s="112">
        <f>J53+K53</f>
        <v>443.7</v>
      </c>
      <c r="M53" s="107"/>
      <c r="N53" s="230"/>
      <c r="O53" s="232" t="s">
        <v>2</v>
      </c>
      <c r="P53" s="233"/>
      <c r="Q53" s="233"/>
      <c r="R53" s="234" t="s">
        <v>272</v>
      </c>
      <c r="S53" s="18"/>
    </row>
    <row r="54" spans="1:19" ht="51">
      <c r="A54" s="83" t="s">
        <v>95</v>
      </c>
      <c r="B54" s="128">
        <v>99945.3</v>
      </c>
      <c r="C54" s="129"/>
      <c r="D54" s="112">
        <f t="shared" si="4"/>
        <v>99945.3</v>
      </c>
      <c r="E54" s="155"/>
      <c r="F54" s="128">
        <v>99945.3</v>
      </c>
      <c r="G54" s="129"/>
      <c r="H54" s="112">
        <f t="shared" si="5"/>
        <v>99945.3</v>
      </c>
      <c r="I54" s="107"/>
      <c r="J54" s="128">
        <v>99945.3</v>
      </c>
      <c r="K54" s="129"/>
      <c r="L54" s="112">
        <f t="shared" si="6"/>
        <v>99945.3</v>
      </c>
      <c r="M54" s="107"/>
      <c r="N54" s="161" t="s">
        <v>196</v>
      </c>
      <c r="O54" s="49" t="s">
        <v>2</v>
      </c>
      <c r="P54" s="16" t="s">
        <v>97</v>
      </c>
      <c r="Q54" s="16" t="s">
        <v>2</v>
      </c>
      <c r="R54" s="17" t="s">
        <v>13</v>
      </c>
      <c r="S54" s="18"/>
    </row>
    <row r="55" spans="1:19" ht="63.75">
      <c r="A55" s="93" t="s">
        <v>19</v>
      </c>
      <c r="B55" s="128">
        <v>276322.1</v>
      </c>
      <c r="C55" s="129"/>
      <c r="D55" s="112">
        <f t="shared" si="4"/>
        <v>276322.1</v>
      </c>
      <c r="E55" s="155"/>
      <c r="F55" s="128">
        <v>276322.1</v>
      </c>
      <c r="G55" s="129"/>
      <c r="H55" s="112">
        <f t="shared" si="5"/>
        <v>276322.1</v>
      </c>
      <c r="I55" s="107"/>
      <c r="J55" s="128">
        <v>276322.1</v>
      </c>
      <c r="K55" s="129"/>
      <c r="L55" s="112">
        <f t="shared" si="6"/>
        <v>276322.1</v>
      </c>
      <c r="M55" s="107"/>
      <c r="N55" s="161" t="s">
        <v>192</v>
      </c>
      <c r="O55" s="49" t="s">
        <v>2</v>
      </c>
      <c r="P55" s="16" t="s">
        <v>97</v>
      </c>
      <c r="Q55" s="16" t="s">
        <v>2</v>
      </c>
      <c r="R55" s="17" t="s">
        <v>56</v>
      </c>
      <c r="S55" s="18"/>
    </row>
    <row r="56" spans="1:19" ht="42" customHeight="1">
      <c r="A56" s="93" t="s">
        <v>16</v>
      </c>
      <c r="B56" s="128">
        <v>2439.7</v>
      </c>
      <c r="C56" s="129"/>
      <c r="D56" s="112">
        <f t="shared" si="4"/>
        <v>2439.7</v>
      </c>
      <c r="E56" s="155"/>
      <c r="F56" s="128">
        <v>2439.7</v>
      </c>
      <c r="G56" s="129"/>
      <c r="H56" s="112">
        <f t="shared" si="5"/>
        <v>2439.7</v>
      </c>
      <c r="I56" s="107"/>
      <c r="J56" s="128">
        <v>2439.7</v>
      </c>
      <c r="K56" s="129"/>
      <c r="L56" s="112">
        <f t="shared" si="6"/>
        <v>2439.7</v>
      </c>
      <c r="M56" s="107"/>
      <c r="N56" s="161" t="s">
        <v>193</v>
      </c>
      <c r="O56" s="49" t="s">
        <v>2</v>
      </c>
      <c r="P56" s="16" t="s">
        <v>97</v>
      </c>
      <c r="Q56" s="16" t="s">
        <v>2</v>
      </c>
      <c r="R56" s="17" t="s">
        <v>57</v>
      </c>
      <c r="S56" s="18"/>
    </row>
    <row r="57" spans="1:19" ht="25.5">
      <c r="A57" s="93" t="s">
        <v>12</v>
      </c>
      <c r="B57" s="64">
        <v>1431.8</v>
      </c>
      <c r="C57" s="86"/>
      <c r="D57" s="112">
        <f t="shared" si="4"/>
        <v>1431.8</v>
      </c>
      <c r="E57" s="139"/>
      <c r="F57" s="64">
        <v>1431.8</v>
      </c>
      <c r="G57" s="86"/>
      <c r="H57" s="112">
        <f t="shared" si="5"/>
        <v>1431.8</v>
      </c>
      <c r="I57" s="109"/>
      <c r="J57" s="64">
        <v>1431.8</v>
      </c>
      <c r="K57" s="86"/>
      <c r="L57" s="112">
        <f t="shared" si="6"/>
        <v>1431.8</v>
      </c>
      <c r="M57" s="109"/>
      <c r="N57" s="161" t="s">
        <v>210</v>
      </c>
      <c r="O57" s="49" t="s">
        <v>2</v>
      </c>
      <c r="P57" s="16" t="s">
        <v>97</v>
      </c>
      <c r="Q57" s="16" t="s">
        <v>2</v>
      </c>
      <c r="R57" s="17" t="s">
        <v>14</v>
      </c>
      <c r="S57" s="18"/>
    </row>
    <row r="58" spans="1:19" ht="125.25" customHeight="1">
      <c r="A58" s="83" t="s">
        <v>35</v>
      </c>
      <c r="B58" s="128">
        <v>4029</v>
      </c>
      <c r="C58" s="129"/>
      <c r="D58" s="112">
        <f t="shared" si="4"/>
        <v>4029</v>
      </c>
      <c r="E58" s="155"/>
      <c r="F58" s="128">
        <v>4029</v>
      </c>
      <c r="G58" s="130"/>
      <c r="H58" s="112">
        <f t="shared" si="5"/>
        <v>4029</v>
      </c>
      <c r="I58" s="107"/>
      <c r="J58" s="128">
        <v>4029</v>
      </c>
      <c r="K58" s="130"/>
      <c r="L58" s="112">
        <f t="shared" si="6"/>
        <v>4029</v>
      </c>
      <c r="M58" s="107"/>
      <c r="N58" s="161" t="s">
        <v>202</v>
      </c>
      <c r="O58" s="49" t="s">
        <v>2</v>
      </c>
      <c r="P58" s="16" t="s">
        <v>97</v>
      </c>
      <c r="Q58" s="16" t="s">
        <v>2</v>
      </c>
      <c r="R58" s="17" t="s">
        <v>58</v>
      </c>
      <c r="S58" s="18"/>
    </row>
    <row r="59" spans="1:19" ht="82.5" customHeight="1">
      <c r="A59" s="83" t="s">
        <v>109</v>
      </c>
      <c r="B59" s="128">
        <v>78426.3</v>
      </c>
      <c r="C59" s="129"/>
      <c r="D59" s="112">
        <f t="shared" si="4"/>
        <v>78426.3</v>
      </c>
      <c r="E59" s="156"/>
      <c r="F59" s="128">
        <v>77650.9</v>
      </c>
      <c r="G59" s="129"/>
      <c r="H59" s="112">
        <f t="shared" si="5"/>
        <v>77650.9</v>
      </c>
      <c r="I59" s="134"/>
      <c r="J59" s="128">
        <v>77650.9</v>
      </c>
      <c r="K59" s="129"/>
      <c r="L59" s="112">
        <f t="shared" si="6"/>
        <v>77650.9</v>
      </c>
      <c r="M59" s="134"/>
      <c r="N59" s="161" t="s">
        <v>170</v>
      </c>
      <c r="O59" s="49" t="s">
        <v>1</v>
      </c>
      <c r="P59" s="16" t="s">
        <v>97</v>
      </c>
      <c r="Q59" s="16" t="s">
        <v>1</v>
      </c>
      <c r="R59" s="17" t="s">
        <v>59</v>
      </c>
      <c r="S59" s="18"/>
    </row>
    <row r="60" spans="1:19" ht="84" customHeight="1">
      <c r="A60" s="89" t="s">
        <v>109</v>
      </c>
      <c r="B60" s="110"/>
      <c r="C60" s="110"/>
      <c r="D60" s="115">
        <f t="shared" si="4"/>
        <v>0</v>
      </c>
      <c r="E60" s="143"/>
      <c r="F60" s="63"/>
      <c r="G60" s="110"/>
      <c r="H60" s="115">
        <f t="shared" si="5"/>
        <v>0</v>
      </c>
      <c r="I60" s="116"/>
      <c r="J60" s="63"/>
      <c r="K60" s="110"/>
      <c r="L60" s="115">
        <f t="shared" si="6"/>
        <v>0</v>
      </c>
      <c r="M60" s="116"/>
      <c r="N60" s="166" t="s">
        <v>169</v>
      </c>
      <c r="O60" s="50" t="s">
        <v>1</v>
      </c>
      <c r="P60" s="23" t="s">
        <v>97</v>
      </c>
      <c r="Q60" s="23" t="s">
        <v>1</v>
      </c>
      <c r="R60" s="51" t="s">
        <v>151</v>
      </c>
      <c r="S60" s="18"/>
    </row>
    <row r="61" spans="1:19" ht="85.5" customHeight="1">
      <c r="A61" s="93" t="s">
        <v>9</v>
      </c>
      <c r="B61" s="128">
        <v>35317.7</v>
      </c>
      <c r="C61" s="129"/>
      <c r="D61" s="112">
        <f>B61+C61</f>
        <v>35317.7</v>
      </c>
      <c r="E61" s="156"/>
      <c r="F61" s="128">
        <v>39569.7</v>
      </c>
      <c r="G61" s="129"/>
      <c r="H61" s="112">
        <f t="shared" si="5"/>
        <v>39569.7</v>
      </c>
      <c r="I61" s="134"/>
      <c r="J61" s="128">
        <v>39569.7</v>
      </c>
      <c r="K61" s="129"/>
      <c r="L61" s="112">
        <f t="shared" si="6"/>
        <v>39569.7</v>
      </c>
      <c r="M61" s="107"/>
      <c r="N61" s="161" t="s">
        <v>171</v>
      </c>
      <c r="O61" s="49" t="s">
        <v>1</v>
      </c>
      <c r="P61" s="16" t="s">
        <v>97</v>
      </c>
      <c r="Q61" s="16" t="s">
        <v>1</v>
      </c>
      <c r="R61" s="17" t="s">
        <v>60</v>
      </c>
      <c r="S61" s="18"/>
    </row>
    <row r="62" spans="1:19" ht="57" customHeight="1">
      <c r="A62" s="83" t="s">
        <v>114</v>
      </c>
      <c r="B62" s="128">
        <v>12</v>
      </c>
      <c r="C62" s="129"/>
      <c r="D62" s="112">
        <f t="shared" si="4"/>
        <v>12</v>
      </c>
      <c r="E62" s="155"/>
      <c r="F62" s="128">
        <v>12</v>
      </c>
      <c r="G62" s="129"/>
      <c r="H62" s="112">
        <f t="shared" si="5"/>
        <v>12</v>
      </c>
      <c r="I62" s="107"/>
      <c r="J62" s="128">
        <v>12</v>
      </c>
      <c r="K62" s="129"/>
      <c r="L62" s="112">
        <f t="shared" si="6"/>
        <v>12</v>
      </c>
      <c r="M62" s="107"/>
      <c r="N62" s="161" t="s">
        <v>179</v>
      </c>
      <c r="O62" s="49" t="s">
        <v>1</v>
      </c>
      <c r="P62" s="16" t="s">
        <v>97</v>
      </c>
      <c r="Q62" s="16" t="s">
        <v>1</v>
      </c>
      <c r="R62" s="17" t="s">
        <v>121</v>
      </c>
      <c r="S62" s="18"/>
    </row>
    <row r="63" spans="1:19" ht="63.75">
      <c r="A63" s="93" t="s">
        <v>36</v>
      </c>
      <c r="B63" s="128">
        <v>60</v>
      </c>
      <c r="C63" s="129"/>
      <c r="D63" s="112">
        <f t="shared" si="4"/>
        <v>60</v>
      </c>
      <c r="E63" s="155"/>
      <c r="F63" s="128">
        <v>60</v>
      </c>
      <c r="G63" s="129"/>
      <c r="H63" s="112">
        <f t="shared" si="5"/>
        <v>60</v>
      </c>
      <c r="I63" s="107"/>
      <c r="J63" s="128">
        <v>60</v>
      </c>
      <c r="K63" s="129"/>
      <c r="L63" s="112">
        <f t="shared" si="6"/>
        <v>60</v>
      </c>
      <c r="M63" s="107"/>
      <c r="N63" s="161" t="s">
        <v>177</v>
      </c>
      <c r="O63" s="49" t="s">
        <v>1</v>
      </c>
      <c r="P63" s="16" t="s">
        <v>97</v>
      </c>
      <c r="Q63" s="16" t="s">
        <v>1</v>
      </c>
      <c r="R63" s="17" t="s">
        <v>63</v>
      </c>
      <c r="S63" s="18"/>
    </row>
    <row r="64" spans="1:19" ht="83.25" customHeight="1">
      <c r="A64" s="229" t="s">
        <v>270</v>
      </c>
      <c r="B64" s="128">
        <v>15</v>
      </c>
      <c r="C64" s="129"/>
      <c r="D64" s="112">
        <f t="shared" si="4"/>
        <v>15</v>
      </c>
      <c r="E64" s="155"/>
      <c r="F64" s="131">
        <v>15</v>
      </c>
      <c r="G64" s="129"/>
      <c r="H64" s="112">
        <f t="shared" si="5"/>
        <v>15</v>
      </c>
      <c r="I64" s="107"/>
      <c r="J64" s="131">
        <v>15</v>
      </c>
      <c r="K64" s="129"/>
      <c r="L64" s="112">
        <f t="shared" si="6"/>
        <v>15</v>
      </c>
      <c r="M64" s="107"/>
      <c r="N64" s="161" t="s">
        <v>178</v>
      </c>
      <c r="O64" s="49" t="s">
        <v>1</v>
      </c>
      <c r="P64" s="16" t="s">
        <v>97</v>
      </c>
      <c r="Q64" s="16" t="s">
        <v>1</v>
      </c>
      <c r="R64" s="17" t="s">
        <v>122</v>
      </c>
      <c r="S64" s="18"/>
    </row>
    <row r="65" spans="1:19" ht="35.25" customHeight="1">
      <c r="A65" s="229" t="s">
        <v>268</v>
      </c>
      <c r="B65" s="128">
        <v>15</v>
      </c>
      <c r="C65" s="129"/>
      <c r="D65" s="112">
        <f>B65+C65</f>
        <v>15</v>
      </c>
      <c r="E65" s="155"/>
      <c r="F65" s="131">
        <v>15</v>
      </c>
      <c r="G65" s="129"/>
      <c r="H65" s="112">
        <f>F65+G65</f>
        <v>15</v>
      </c>
      <c r="I65" s="107"/>
      <c r="J65" s="131">
        <v>15</v>
      </c>
      <c r="K65" s="129"/>
      <c r="L65" s="112">
        <f>J65+K65</f>
        <v>15</v>
      </c>
      <c r="M65" s="107"/>
      <c r="N65" s="161"/>
      <c r="O65" s="49" t="s">
        <v>1</v>
      </c>
      <c r="P65" s="16" t="s">
        <v>97</v>
      </c>
      <c r="Q65" s="16" t="s">
        <v>1</v>
      </c>
      <c r="R65" s="17" t="s">
        <v>269</v>
      </c>
      <c r="S65" s="18"/>
    </row>
    <row r="66" spans="1:19" ht="57" customHeight="1">
      <c r="A66" s="94" t="s">
        <v>115</v>
      </c>
      <c r="B66" s="128">
        <v>15</v>
      </c>
      <c r="C66" s="129"/>
      <c r="D66" s="112">
        <f t="shared" si="4"/>
        <v>15</v>
      </c>
      <c r="E66" s="155"/>
      <c r="F66" s="128">
        <v>15</v>
      </c>
      <c r="G66" s="129"/>
      <c r="H66" s="112">
        <f t="shared" si="5"/>
        <v>15</v>
      </c>
      <c r="I66" s="107"/>
      <c r="J66" s="128">
        <v>15</v>
      </c>
      <c r="K66" s="129"/>
      <c r="L66" s="112">
        <f t="shared" si="6"/>
        <v>15</v>
      </c>
      <c r="M66" s="107"/>
      <c r="N66" s="161" t="s">
        <v>188</v>
      </c>
      <c r="O66" s="49" t="s">
        <v>1</v>
      </c>
      <c r="P66" s="16" t="s">
        <v>97</v>
      </c>
      <c r="Q66" s="16" t="s">
        <v>1</v>
      </c>
      <c r="R66" s="17" t="s">
        <v>123</v>
      </c>
      <c r="S66" s="18"/>
    </row>
    <row r="67" spans="1:19" s="5" customFormat="1" ht="51">
      <c r="A67" s="95" t="s">
        <v>27</v>
      </c>
      <c r="B67" s="132">
        <v>2295</v>
      </c>
      <c r="C67" s="133"/>
      <c r="D67" s="115">
        <f t="shared" si="4"/>
        <v>2295</v>
      </c>
      <c r="E67" s="152"/>
      <c r="F67" s="132">
        <v>2295</v>
      </c>
      <c r="G67" s="133"/>
      <c r="H67" s="115">
        <f t="shared" si="5"/>
        <v>2295</v>
      </c>
      <c r="I67" s="120"/>
      <c r="J67" s="132">
        <v>2295</v>
      </c>
      <c r="K67" s="133"/>
      <c r="L67" s="115">
        <f t="shared" si="6"/>
        <v>2295</v>
      </c>
      <c r="M67" s="120"/>
      <c r="N67" s="162" t="s">
        <v>180</v>
      </c>
      <c r="O67" s="50" t="s">
        <v>1</v>
      </c>
      <c r="P67" s="23" t="s">
        <v>97</v>
      </c>
      <c r="Q67" s="78" t="s">
        <v>2</v>
      </c>
      <c r="R67" s="51" t="s">
        <v>62</v>
      </c>
      <c r="S67" s="18"/>
    </row>
    <row r="68" spans="1:19" s="5" customFormat="1" ht="53.25" customHeight="1">
      <c r="A68" s="83" t="s">
        <v>112</v>
      </c>
      <c r="B68" s="128">
        <v>15</v>
      </c>
      <c r="C68" s="129"/>
      <c r="D68" s="112">
        <f t="shared" si="4"/>
        <v>15</v>
      </c>
      <c r="E68" s="155"/>
      <c r="F68" s="128">
        <v>15</v>
      </c>
      <c r="G68" s="129"/>
      <c r="H68" s="112">
        <f t="shared" si="5"/>
        <v>15</v>
      </c>
      <c r="I68" s="107"/>
      <c r="J68" s="128">
        <v>15</v>
      </c>
      <c r="K68" s="129"/>
      <c r="L68" s="112">
        <f t="shared" si="6"/>
        <v>15</v>
      </c>
      <c r="M68" s="107"/>
      <c r="N68" s="161" t="s">
        <v>187</v>
      </c>
      <c r="O68" s="49" t="s">
        <v>1</v>
      </c>
      <c r="P68" s="16" t="s">
        <v>97</v>
      </c>
      <c r="Q68" s="11" t="s">
        <v>1</v>
      </c>
      <c r="R68" s="22" t="s">
        <v>113</v>
      </c>
      <c r="S68" s="18"/>
    </row>
    <row r="69" spans="1:19" ht="63.75">
      <c r="A69" s="93" t="s">
        <v>3</v>
      </c>
      <c r="B69" s="128">
        <v>463</v>
      </c>
      <c r="C69" s="129"/>
      <c r="D69" s="112">
        <f t="shared" si="4"/>
        <v>463</v>
      </c>
      <c r="E69" s="155"/>
      <c r="F69" s="128">
        <v>463</v>
      </c>
      <c r="G69" s="129"/>
      <c r="H69" s="112">
        <f t="shared" si="5"/>
        <v>463</v>
      </c>
      <c r="I69" s="107"/>
      <c r="J69" s="128">
        <v>463</v>
      </c>
      <c r="K69" s="129"/>
      <c r="L69" s="112">
        <f t="shared" si="6"/>
        <v>463</v>
      </c>
      <c r="M69" s="107"/>
      <c r="N69" s="161" t="s">
        <v>189</v>
      </c>
      <c r="O69" s="49" t="s">
        <v>1</v>
      </c>
      <c r="P69" s="16" t="s">
        <v>97</v>
      </c>
      <c r="Q69" s="16" t="s">
        <v>1</v>
      </c>
      <c r="R69" s="17" t="s">
        <v>61</v>
      </c>
      <c r="S69" s="18"/>
    </row>
    <row r="70" spans="1:19" ht="117" customHeight="1">
      <c r="A70" s="93" t="s">
        <v>140</v>
      </c>
      <c r="B70" s="128">
        <v>677</v>
      </c>
      <c r="C70" s="129"/>
      <c r="D70" s="112">
        <f t="shared" si="4"/>
        <v>677</v>
      </c>
      <c r="E70" s="155"/>
      <c r="F70" s="131">
        <v>677</v>
      </c>
      <c r="G70" s="129"/>
      <c r="H70" s="112">
        <f t="shared" si="5"/>
        <v>677</v>
      </c>
      <c r="I70" s="107"/>
      <c r="J70" s="131"/>
      <c r="K70" s="129"/>
      <c r="L70" s="112">
        <f t="shared" si="6"/>
        <v>0</v>
      </c>
      <c r="M70" s="107"/>
      <c r="N70" s="161" t="s">
        <v>184</v>
      </c>
      <c r="O70" s="49" t="s">
        <v>48</v>
      </c>
      <c r="P70" s="16" t="s">
        <v>97</v>
      </c>
      <c r="Q70" s="49" t="s">
        <v>48</v>
      </c>
      <c r="R70" s="17" t="s">
        <v>141</v>
      </c>
      <c r="S70" s="18"/>
    </row>
    <row r="71" spans="1:19" ht="103.5" customHeight="1">
      <c r="A71" s="93" t="s">
        <v>142</v>
      </c>
      <c r="B71" s="128">
        <v>107.1</v>
      </c>
      <c r="C71" s="129"/>
      <c r="D71" s="112">
        <f t="shared" si="4"/>
        <v>107.1</v>
      </c>
      <c r="E71" s="155"/>
      <c r="F71" s="131">
        <v>107.1</v>
      </c>
      <c r="G71" s="129"/>
      <c r="H71" s="112">
        <f t="shared" si="5"/>
        <v>107.1</v>
      </c>
      <c r="I71" s="107"/>
      <c r="J71" s="131">
        <v>107.1</v>
      </c>
      <c r="K71" s="129"/>
      <c r="L71" s="112">
        <f t="shared" si="6"/>
        <v>107.1</v>
      </c>
      <c r="M71" s="107"/>
      <c r="N71" s="161" t="s">
        <v>199</v>
      </c>
      <c r="O71" s="49" t="s">
        <v>2</v>
      </c>
      <c r="P71" s="16" t="s">
        <v>97</v>
      </c>
      <c r="Q71" s="16" t="s">
        <v>2</v>
      </c>
      <c r="R71" s="53" t="s">
        <v>143</v>
      </c>
      <c r="S71" s="18"/>
    </row>
    <row r="72" spans="1:19" ht="46.5" customHeight="1">
      <c r="A72" s="83" t="s">
        <v>18</v>
      </c>
      <c r="B72" s="128">
        <v>513</v>
      </c>
      <c r="C72" s="129"/>
      <c r="D72" s="112">
        <f t="shared" si="4"/>
        <v>513</v>
      </c>
      <c r="E72" s="155"/>
      <c r="F72" s="128">
        <v>513</v>
      </c>
      <c r="G72" s="129"/>
      <c r="H72" s="112">
        <f t="shared" si="5"/>
        <v>513</v>
      </c>
      <c r="I72" s="107"/>
      <c r="J72" s="128">
        <v>513</v>
      </c>
      <c r="K72" s="129"/>
      <c r="L72" s="112">
        <f t="shared" si="6"/>
        <v>513</v>
      </c>
      <c r="M72" s="107"/>
      <c r="N72" s="161" t="s">
        <v>208</v>
      </c>
      <c r="O72" s="49" t="s">
        <v>2</v>
      </c>
      <c r="P72" s="16" t="s">
        <v>97</v>
      </c>
      <c r="Q72" s="16" t="s">
        <v>2</v>
      </c>
      <c r="R72" s="17" t="s">
        <v>28</v>
      </c>
      <c r="S72" s="18"/>
    </row>
    <row r="73" spans="1:19" ht="38.25">
      <c r="A73" s="83" t="s">
        <v>29</v>
      </c>
      <c r="B73" s="128">
        <v>222.8</v>
      </c>
      <c r="C73" s="129"/>
      <c r="D73" s="112">
        <f t="shared" si="4"/>
        <v>222.8</v>
      </c>
      <c r="E73" s="155"/>
      <c r="F73" s="128">
        <v>222.8</v>
      </c>
      <c r="G73" s="129"/>
      <c r="H73" s="112">
        <f t="shared" si="5"/>
        <v>222.8</v>
      </c>
      <c r="I73" s="107"/>
      <c r="J73" s="128">
        <v>222.8</v>
      </c>
      <c r="K73" s="129"/>
      <c r="L73" s="112">
        <f t="shared" si="6"/>
        <v>222.8</v>
      </c>
      <c r="M73" s="107"/>
      <c r="N73" s="161" t="s">
        <v>203</v>
      </c>
      <c r="O73" s="49" t="s">
        <v>2</v>
      </c>
      <c r="P73" s="16" t="s">
        <v>97</v>
      </c>
      <c r="Q73" s="16" t="s">
        <v>2</v>
      </c>
      <c r="R73" s="17" t="s">
        <v>125</v>
      </c>
      <c r="S73" s="18"/>
    </row>
    <row r="74" spans="1:19" ht="25.5" customHeight="1">
      <c r="A74" s="83" t="s">
        <v>129</v>
      </c>
      <c r="B74" s="128">
        <v>3173.1</v>
      </c>
      <c r="C74" s="129"/>
      <c r="D74" s="112">
        <f t="shared" si="4"/>
        <v>3173.1</v>
      </c>
      <c r="E74" s="155"/>
      <c r="F74" s="128">
        <v>3173.1</v>
      </c>
      <c r="G74" s="129"/>
      <c r="H74" s="112">
        <f t="shared" si="5"/>
        <v>3173.1</v>
      </c>
      <c r="I74" s="107"/>
      <c r="J74" s="128">
        <v>3173.1</v>
      </c>
      <c r="K74" s="129"/>
      <c r="L74" s="112">
        <f t="shared" si="6"/>
        <v>3173.1</v>
      </c>
      <c r="M74" s="107"/>
      <c r="N74" s="161" t="s">
        <v>190</v>
      </c>
      <c r="O74" s="49" t="s">
        <v>38</v>
      </c>
      <c r="P74" s="16" t="s">
        <v>97</v>
      </c>
      <c r="Q74" s="16" t="s">
        <v>38</v>
      </c>
      <c r="R74" s="17" t="s">
        <v>30</v>
      </c>
      <c r="S74" s="18"/>
    </row>
    <row r="75" spans="1:19" s="5" customFormat="1" ht="76.5">
      <c r="A75" s="83" t="s">
        <v>110</v>
      </c>
      <c r="B75" s="128">
        <v>153292.7</v>
      </c>
      <c r="C75" s="129"/>
      <c r="D75" s="112">
        <f t="shared" si="4"/>
        <v>153292.7</v>
      </c>
      <c r="E75" s="155"/>
      <c r="F75" s="131">
        <v>159577.7</v>
      </c>
      <c r="G75" s="129"/>
      <c r="H75" s="112">
        <f t="shared" si="5"/>
        <v>159577.7</v>
      </c>
      <c r="I75" s="107"/>
      <c r="J75" s="131">
        <v>166120.4</v>
      </c>
      <c r="K75" s="129"/>
      <c r="L75" s="112">
        <f t="shared" si="6"/>
        <v>166120.4</v>
      </c>
      <c r="M75" s="107"/>
      <c r="N75" s="161" t="s">
        <v>176</v>
      </c>
      <c r="O75" s="49" t="s">
        <v>46</v>
      </c>
      <c r="P75" s="16" t="s">
        <v>97</v>
      </c>
      <c r="Q75" s="16" t="s">
        <v>46</v>
      </c>
      <c r="R75" s="17" t="s">
        <v>80</v>
      </c>
      <c r="S75" s="18"/>
    </row>
    <row r="76" spans="1:19" ht="38.25">
      <c r="A76" s="83" t="s">
        <v>17</v>
      </c>
      <c r="B76" s="128">
        <v>2247.8</v>
      </c>
      <c r="C76" s="129"/>
      <c r="D76" s="112">
        <f t="shared" si="4"/>
        <v>2247.8</v>
      </c>
      <c r="E76" s="155"/>
      <c r="F76" s="131">
        <v>2114.1</v>
      </c>
      <c r="G76" s="130"/>
      <c r="H76" s="124">
        <f t="shared" si="5"/>
        <v>2114.1</v>
      </c>
      <c r="I76" s="107"/>
      <c r="J76" s="131">
        <v>2114.1</v>
      </c>
      <c r="K76" s="130"/>
      <c r="L76" s="124">
        <f t="shared" si="6"/>
        <v>2114.1</v>
      </c>
      <c r="M76" s="107">
        <f>L76*0.79</f>
        <v>1670.139</v>
      </c>
      <c r="N76" s="79" t="s">
        <v>198</v>
      </c>
      <c r="O76" s="49" t="s">
        <v>38</v>
      </c>
      <c r="P76" s="16" t="s">
        <v>93</v>
      </c>
      <c r="Q76" s="16" t="s">
        <v>38</v>
      </c>
      <c r="R76" s="17" t="s">
        <v>65</v>
      </c>
      <c r="S76" s="18"/>
    </row>
    <row r="77" spans="1:19" ht="38.25">
      <c r="A77" s="83" t="s">
        <v>0</v>
      </c>
      <c r="B77" s="128">
        <v>1260.6</v>
      </c>
      <c r="C77" s="129"/>
      <c r="D77" s="112">
        <f t="shared" si="4"/>
        <v>1260.6</v>
      </c>
      <c r="E77" s="155"/>
      <c r="F77" s="128">
        <v>1260.6</v>
      </c>
      <c r="G77" s="129"/>
      <c r="H77" s="112">
        <f t="shared" si="5"/>
        <v>1260.6</v>
      </c>
      <c r="I77" s="107"/>
      <c r="J77" s="128">
        <v>1260.6</v>
      </c>
      <c r="K77" s="129"/>
      <c r="L77" s="112">
        <f t="shared" si="6"/>
        <v>1260.6</v>
      </c>
      <c r="M77" s="107"/>
      <c r="N77" s="161" t="s">
        <v>194</v>
      </c>
      <c r="O77" s="49" t="s">
        <v>2</v>
      </c>
      <c r="P77" s="16" t="s">
        <v>100</v>
      </c>
      <c r="Q77" s="16" t="s">
        <v>2</v>
      </c>
      <c r="R77" s="17" t="s">
        <v>64</v>
      </c>
      <c r="S77" s="18"/>
    </row>
    <row r="78" spans="1:19" ht="102">
      <c r="A78" s="83" t="s">
        <v>4</v>
      </c>
      <c r="B78" s="128">
        <v>28177.7</v>
      </c>
      <c r="C78" s="129"/>
      <c r="D78" s="112">
        <f t="shared" si="4"/>
        <v>28177.7</v>
      </c>
      <c r="E78" s="155"/>
      <c r="F78" s="128">
        <v>28177.7</v>
      </c>
      <c r="G78" s="129"/>
      <c r="H78" s="112">
        <f t="shared" si="5"/>
        <v>28177.7</v>
      </c>
      <c r="I78" s="107"/>
      <c r="J78" s="128">
        <v>28177.7</v>
      </c>
      <c r="K78" s="129"/>
      <c r="L78" s="112">
        <f t="shared" si="6"/>
        <v>28177.7</v>
      </c>
      <c r="M78" s="107"/>
      <c r="N78" s="161" t="s">
        <v>201</v>
      </c>
      <c r="O78" s="49" t="s">
        <v>2</v>
      </c>
      <c r="P78" s="16" t="s">
        <v>101</v>
      </c>
      <c r="Q78" s="16" t="s">
        <v>2</v>
      </c>
      <c r="R78" s="17" t="s">
        <v>66</v>
      </c>
      <c r="S78" s="18"/>
    </row>
    <row r="79" spans="1:19" ht="100.5" customHeight="1">
      <c r="A79" s="83" t="s">
        <v>42</v>
      </c>
      <c r="B79" s="128">
        <v>100</v>
      </c>
      <c r="C79" s="129"/>
      <c r="D79" s="112">
        <f t="shared" si="4"/>
        <v>100</v>
      </c>
      <c r="E79" s="155"/>
      <c r="F79" s="131">
        <v>100</v>
      </c>
      <c r="G79" s="130"/>
      <c r="H79" s="112">
        <f t="shared" si="5"/>
        <v>100</v>
      </c>
      <c r="I79" s="107"/>
      <c r="J79" s="131">
        <v>100</v>
      </c>
      <c r="K79" s="130"/>
      <c r="L79" s="112">
        <f t="shared" si="6"/>
        <v>100</v>
      </c>
      <c r="M79" s="107"/>
      <c r="N79" s="161" t="s">
        <v>200</v>
      </c>
      <c r="O79" s="49" t="s">
        <v>2</v>
      </c>
      <c r="P79" s="16" t="s">
        <v>97</v>
      </c>
      <c r="Q79" s="16" t="s">
        <v>2</v>
      </c>
      <c r="R79" s="17" t="s">
        <v>67</v>
      </c>
      <c r="S79" s="18"/>
    </row>
    <row r="80" spans="1:19" ht="48" customHeight="1">
      <c r="A80" s="83" t="s">
        <v>17</v>
      </c>
      <c r="B80" s="128">
        <v>76890</v>
      </c>
      <c r="C80" s="129"/>
      <c r="D80" s="112">
        <f t="shared" si="4"/>
        <v>76890</v>
      </c>
      <c r="E80" s="155"/>
      <c r="F80" s="128">
        <v>76890</v>
      </c>
      <c r="G80" s="130"/>
      <c r="H80" s="112">
        <f t="shared" si="5"/>
        <v>76890</v>
      </c>
      <c r="I80" s="107"/>
      <c r="J80" s="128">
        <v>76890</v>
      </c>
      <c r="K80" s="130"/>
      <c r="L80" s="112">
        <f t="shared" si="6"/>
        <v>76890</v>
      </c>
      <c r="M80" s="107"/>
      <c r="N80" s="161" t="s">
        <v>166</v>
      </c>
      <c r="O80" s="49" t="s">
        <v>38</v>
      </c>
      <c r="P80" s="16" t="s">
        <v>97</v>
      </c>
      <c r="Q80" s="16" t="s">
        <v>38</v>
      </c>
      <c r="R80" s="17" t="s">
        <v>68</v>
      </c>
      <c r="S80" s="18"/>
    </row>
    <row r="81" spans="1:19" ht="25.5">
      <c r="A81" s="92" t="s">
        <v>10</v>
      </c>
      <c r="B81" s="128">
        <v>19759.8</v>
      </c>
      <c r="C81" s="129"/>
      <c r="D81" s="112">
        <f t="shared" si="4"/>
        <v>19759.8</v>
      </c>
      <c r="E81" s="155"/>
      <c r="F81" s="128">
        <v>19735.6</v>
      </c>
      <c r="G81" s="130"/>
      <c r="H81" s="112">
        <f t="shared" si="5"/>
        <v>19735.6</v>
      </c>
      <c r="I81" s="107"/>
      <c r="J81" s="128">
        <v>19735.6</v>
      </c>
      <c r="K81" s="130"/>
      <c r="L81" s="112">
        <f t="shared" si="6"/>
        <v>19735.6</v>
      </c>
      <c r="M81" s="107"/>
      <c r="N81" s="161" t="s">
        <v>172</v>
      </c>
      <c r="O81" s="49" t="s">
        <v>1</v>
      </c>
      <c r="P81" s="16" t="s">
        <v>97</v>
      </c>
      <c r="Q81" s="16" t="s">
        <v>1</v>
      </c>
      <c r="R81" s="17" t="s">
        <v>69</v>
      </c>
      <c r="S81" s="18"/>
    </row>
    <row r="82" spans="1:19" ht="12.75">
      <c r="A82" s="96" t="s">
        <v>73</v>
      </c>
      <c r="B82" s="39">
        <f aca="true" t="shared" si="7" ref="B82:M82">SUM(B83)</f>
        <v>17569.2</v>
      </c>
      <c r="C82" s="12">
        <f t="shared" si="7"/>
        <v>0</v>
      </c>
      <c r="D82" s="12">
        <f t="shared" si="7"/>
        <v>17569.2</v>
      </c>
      <c r="E82" s="98">
        <f t="shared" si="7"/>
        <v>17569.2</v>
      </c>
      <c r="F82" s="39">
        <f t="shared" si="7"/>
        <v>17569.2</v>
      </c>
      <c r="G82" s="39">
        <f t="shared" si="7"/>
        <v>0</v>
      </c>
      <c r="H82" s="39">
        <f t="shared" si="7"/>
        <v>17569.2</v>
      </c>
      <c r="I82" s="159">
        <f t="shared" si="7"/>
        <v>17569.2</v>
      </c>
      <c r="J82" s="39">
        <f t="shared" si="7"/>
        <v>17569.2</v>
      </c>
      <c r="K82" s="39">
        <f t="shared" si="7"/>
        <v>0</v>
      </c>
      <c r="L82" s="39">
        <f t="shared" si="7"/>
        <v>17569.2</v>
      </c>
      <c r="M82" s="159">
        <f t="shared" si="7"/>
        <v>17569.2</v>
      </c>
      <c r="N82" s="98"/>
      <c r="O82" s="34"/>
      <c r="P82" s="14"/>
      <c r="Q82" s="15"/>
      <c r="R82" s="54"/>
      <c r="S82" s="18"/>
    </row>
    <row r="83" spans="1:19" ht="78" customHeight="1" thickBot="1">
      <c r="A83" s="83" t="s">
        <v>211</v>
      </c>
      <c r="B83" s="128">
        <v>17569.2</v>
      </c>
      <c r="C83" s="129"/>
      <c r="D83" s="112">
        <f>B83+C83</f>
        <v>17569.2</v>
      </c>
      <c r="E83" s="156">
        <f>D83</f>
        <v>17569.2</v>
      </c>
      <c r="F83" s="128">
        <v>17569.2</v>
      </c>
      <c r="G83" s="129"/>
      <c r="H83" s="112">
        <f>F83+G83</f>
        <v>17569.2</v>
      </c>
      <c r="I83" s="134">
        <f>H83</f>
        <v>17569.2</v>
      </c>
      <c r="J83" s="128">
        <v>17569.2</v>
      </c>
      <c r="K83" s="170"/>
      <c r="L83" s="171">
        <f>J83+K83</f>
        <v>17569.2</v>
      </c>
      <c r="M83" s="172">
        <f>L83</f>
        <v>17569.2</v>
      </c>
      <c r="N83" s="79" t="s">
        <v>195</v>
      </c>
      <c r="O83" s="55" t="s">
        <v>2</v>
      </c>
      <c r="P83" s="10" t="s">
        <v>102</v>
      </c>
      <c r="Q83" s="9" t="s">
        <v>2</v>
      </c>
      <c r="R83" s="53" t="s">
        <v>74</v>
      </c>
      <c r="S83" s="18"/>
    </row>
    <row r="84" spans="1:18" ht="13.5" thickBot="1">
      <c r="A84" s="97" t="s">
        <v>5</v>
      </c>
      <c r="B84" s="37">
        <f aca="true" t="shared" si="8" ref="B84:M84">SUM(B45+B6+B9+B82)</f>
        <v>1554265.4999999998</v>
      </c>
      <c r="C84" s="37">
        <f t="shared" si="8"/>
        <v>0</v>
      </c>
      <c r="D84" s="37">
        <f t="shared" si="8"/>
        <v>1554265.4999999998</v>
      </c>
      <c r="E84" s="74">
        <f t="shared" si="8"/>
        <v>17569.2</v>
      </c>
      <c r="F84" s="37">
        <f t="shared" si="8"/>
        <v>1660184.3999999997</v>
      </c>
      <c r="G84" s="37">
        <f t="shared" si="8"/>
        <v>0</v>
      </c>
      <c r="H84" s="37">
        <f t="shared" si="8"/>
        <v>1660184.3999999997</v>
      </c>
      <c r="I84" s="60">
        <f t="shared" si="8"/>
        <v>17569.2</v>
      </c>
      <c r="J84" s="167">
        <f t="shared" si="8"/>
        <v>1340880.0999999999</v>
      </c>
      <c r="K84" s="168">
        <f t="shared" si="8"/>
        <v>0</v>
      </c>
      <c r="L84" s="168">
        <f t="shared" si="8"/>
        <v>1340880.0999999999</v>
      </c>
      <c r="M84" s="169">
        <f t="shared" si="8"/>
        <v>19239.339</v>
      </c>
      <c r="N84" s="74"/>
      <c r="O84" s="56"/>
      <c r="P84" s="57"/>
      <c r="Q84" s="58"/>
      <c r="R84" s="59"/>
    </row>
    <row r="85" spans="1:18" ht="12.75">
      <c r="A85" s="28"/>
      <c r="B85" s="135"/>
      <c r="C85" s="135"/>
      <c r="D85" s="135">
        <v>1379891452.71</v>
      </c>
      <c r="E85" s="135">
        <v>56140453.63</v>
      </c>
      <c r="F85" s="135"/>
      <c r="G85" s="135"/>
      <c r="H85" s="135"/>
      <c r="I85" s="135"/>
      <c r="J85" s="135"/>
      <c r="K85" s="135"/>
      <c r="L85" s="135"/>
      <c r="M85" s="135"/>
      <c r="N85" s="29"/>
      <c r="O85" s="29"/>
      <c r="P85" s="29"/>
      <c r="Q85" s="29"/>
      <c r="R85" s="30"/>
    </row>
    <row r="86" spans="1:18" ht="12.75">
      <c r="A86" s="24" t="s">
        <v>54</v>
      </c>
      <c r="B86" s="25">
        <f>B17+B20+B23+B67+B15+B25+B26+B33+B60+B38</f>
        <v>46526.600000000006</v>
      </c>
      <c r="C86" s="25">
        <f aca="true" t="shared" si="9" ref="C86:M86">C17+C20+C23+C67+C15+C25+C26+C33+C60+C38</f>
        <v>0</v>
      </c>
      <c r="D86" s="25">
        <f t="shared" si="9"/>
        <v>46526.600000000006</v>
      </c>
      <c r="E86" s="25">
        <f t="shared" si="9"/>
        <v>0</v>
      </c>
      <c r="F86" s="25">
        <f t="shared" si="9"/>
        <v>2622.5</v>
      </c>
      <c r="G86" s="25">
        <f t="shared" si="9"/>
        <v>0</v>
      </c>
      <c r="H86" s="25">
        <f t="shared" si="9"/>
        <v>2622.5</v>
      </c>
      <c r="I86" s="25">
        <f t="shared" si="9"/>
        <v>0</v>
      </c>
      <c r="J86" s="25">
        <f t="shared" si="9"/>
        <v>2622.5</v>
      </c>
      <c r="K86" s="25">
        <f t="shared" si="9"/>
        <v>0</v>
      </c>
      <c r="L86" s="25">
        <f t="shared" si="9"/>
        <v>2622.5</v>
      </c>
      <c r="M86" s="25">
        <f t="shared" si="9"/>
        <v>0</v>
      </c>
      <c r="N86" s="25"/>
      <c r="O86" s="26"/>
      <c r="P86" s="26"/>
      <c r="Q86" s="26"/>
      <c r="R86" s="27"/>
    </row>
    <row r="87" spans="3:11" ht="12.75">
      <c r="C87" s="20"/>
      <c r="D87" s="38">
        <f>D84-D85</f>
        <v>-1378337187.21</v>
      </c>
      <c r="E87" s="38">
        <f>E84-E85</f>
        <v>-56122884.43</v>
      </c>
      <c r="G87" s="20"/>
      <c r="K87" s="20">
        <f>V33+V20+V23+V25+V26+V17+V15</f>
        <v>0</v>
      </c>
    </row>
    <row r="88" ht="15.75">
      <c r="A88" s="7" t="s">
        <v>104</v>
      </c>
    </row>
    <row r="90" spans="1:13" ht="12.75">
      <c r="A90" s="100" t="s">
        <v>217</v>
      </c>
      <c r="B90" s="38">
        <f>SUM(B91:B98)</f>
        <v>1347976.8</v>
      </c>
      <c r="C90" s="38">
        <f aca="true" t="shared" si="10" ref="C90:M90">SUM(C91:C98)</f>
        <v>0</v>
      </c>
      <c r="D90" s="38">
        <f t="shared" si="10"/>
        <v>1347976.8</v>
      </c>
      <c r="E90" s="38">
        <f t="shared" si="10"/>
        <v>17569.2</v>
      </c>
      <c r="F90" s="38">
        <f t="shared" si="10"/>
        <v>1215535.7</v>
      </c>
      <c r="G90" s="38">
        <f t="shared" si="10"/>
        <v>0</v>
      </c>
      <c r="H90" s="38">
        <f t="shared" si="10"/>
        <v>1215535.7</v>
      </c>
      <c r="I90" s="38">
        <f t="shared" si="10"/>
        <v>17569.2</v>
      </c>
      <c r="J90" s="38">
        <f t="shared" si="10"/>
        <v>1170231.4</v>
      </c>
      <c r="K90" s="38">
        <f t="shared" si="10"/>
        <v>0</v>
      </c>
      <c r="L90" s="38">
        <f t="shared" si="10"/>
        <v>1170231.4</v>
      </c>
      <c r="M90" s="38">
        <f t="shared" si="10"/>
        <v>19239.339</v>
      </c>
    </row>
    <row r="91" spans="1:13" ht="12.75">
      <c r="A91" s="100" t="s">
        <v>48</v>
      </c>
      <c r="B91" s="38">
        <f>B102+B20+B34+B35</f>
        <v>27530.7</v>
      </c>
      <c r="C91" s="38">
        <f aca="true" t="shared" si="11" ref="C91:M91">C102+C20+C34+C35</f>
        <v>0</v>
      </c>
      <c r="D91" s="38">
        <f t="shared" si="11"/>
        <v>27530.7</v>
      </c>
      <c r="E91" s="38">
        <f t="shared" si="11"/>
        <v>0</v>
      </c>
      <c r="F91" s="38">
        <f t="shared" si="11"/>
        <v>12434.599999999999</v>
      </c>
      <c r="G91" s="38">
        <f t="shared" si="11"/>
        <v>0</v>
      </c>
      <c r="H91" s="38">
        <f t="shared" si="11"/>
        <v>12434.599999999999</v>
      </c>
      <c r="I91" s="38">
        <f t="shared" si="11"/>
        <v>0</v>
      </c>
      <c r="J91" s="38">
        <f t="shared" si="11"/>
        <v>2788</v>
      </c>
      <c r="K91" s="38">
        <f t="shared" si="11"/>
        <v>0</v>
      </c>
      <c r="L91" s="38">
        <f t="shared" si="11"/>
        <v>2788</v>
      </c>
      <c r="M91" s="38">
        <f t="shared" si="11"/>
        <v>0</v>
      </c>
    </row>
    <row r="92" spans="1:13" ht="12.75">
      <c r="A92" s="100" t="s">
        <v>37</v>
      </c>
      <c r="B92" s="38">
        <f aca="true" t="shared" si="12" ref="B92:M92">B103+B27+B29+B30+B31+B32+B33+B38</f>
        <v>206395.6</v>
      </c>
      <c r="C92" s="38">
        <f t="shared" si="12"/>
        <v>0</v>
      </c>
      <c r="D92" s="38">
        <f t="shared" si="12"/>
        <v>206395.6</v>
      </c>
      <c r="E92" s="38">
        <f t="shared" si="12"/>
        <v>0</v>
      </c>
      <c r="F92" s="38">
        <f t="shared" si="12"/>
        <v>203895.6</v>
      </c>
      <c r="G92" s="38">
        <f t="shared" si="12"/>
        <v>0</v>
      </c>
      <c r="H92" s="38">
        <f t="shared" si="12"/>
        <v>203895.6</v>
      </c>
      <c r="I92" s="38">
        <f t="shared" si="12"/>
        <v>0</v>
      </c>
      <c r="J92" s="38">
        <f t="shared" si="12"/>
        <v>203895.6</v>
      </c>
      <c r="K92" s="38">
        <f t="shared" si="12"/>
        <v>0</v>
      </c>
      <c r="L92" s="38">
        <f t="shared" si="12"/>
        <v>203895.6</v>
      </c>
      <c r="M92" s="38">
        <f t="shared" si="12"/>
        <v>0</v>
      </c>
    </row>
    <row r="93" spans="1:13" ht="12.75">
      <c r="A93" s="100" t="s">
        <v>2</v>
      </c>
      <c r="B93" s="38">
        <f aca="true" t="shared" si="13" ref="B93:M93">B104+B22+B23+B24+B25+B26+B28+B83+B37+B36+B40+B42</f>
        <v>275083.5</v>
      </c>
      <c r="C93" s="38">
        <f t="shared" si="13"/>
        <v>0</v>
      </c>
      <c r="D93" s="38">
        <f t="shared" si="13"/>
        <v>275083.5</v>
      </c>
      <c r="E93" s="38">
        <f t="shared" si="13"/>
        <v>17569.2</v>
      </c>
      <c r="F93" s="38">
        <f t="shared" si="13"/>
        <v>269950.9</v>
      </c>
      <c r="G93" s="38">
        <f t="shared" si="13"/>
        <v>0</v>
      </c>
      <c r="H93" s="38">
        <f t="shared" si="13"/>
        <v>269950.9</v>
      </c>
      <c r="I93" s="38">
        <f t="shared" si="13"/>
        <v>17569.2</v>
      </c>
      <c r="J93" s="38">
        <f t="shared" si="13"/>
        <v>250077.5</v>
      </c>
      <c r="K93" s="38">
        <f t="shared" si="13"/>
        <v>0</v>
      </c>
      <c r="L93" s="38">
        <f t="shared" si="13"/>
        <v>250077.5</v>
      </c>
      <c r="M93" s="38">
        <f t="shared" si="13"/>
        <v>17569.2</v>
      </c>
    </row>
    <row r="94" spans="1:13" ht="12.75">
      <c r="A94" s="100" t="s">
        <v>46</v>
      </c>
      <c r="B94" s="38">
        <f aca="true" t="shared" si="14" ref="B94:M94">B105+B12+B16+B18+B19+B17+B39+B41</f>
        <v>247173</v>
      </c>
      <c r="C94" s="38">
        <f t="shared" si="14"/>
        <v>0</v>
      </c>
      <c r="D94" s="38">
        <f t="shared" si="14"/>
        <v>247173</v>
      </c>
      <c r="E94" s="38">
        <f t="shared" si="14"/>
        <v>0</v>
      </c>
      <c r="F94" s="38">
        <f t="shared" si="14"/>
        <v>219577.7</v>
      </c>
      <c r="G94" s="38">
        <f t="shared" si="14"/>
        <v>0</v>
      </c>
      <c r="H94" s="38">
        <f t="shared" si="14"/>
        <v>219577.7</v>
      </c>
      <c r="I94" s="38">
        <f t="shared" si="14"/>
        <v>0</v>
      </c>
      <c r="J94" s="38">
        <f t="shared" si="14"/>
        <v>226120.4</v>
      </c>
      <c r="K94" s="38">
        <f t="shared" si="14"/>
        <v>0</v>
      </c>
      <c r="L94" s="38">
        <f t="shared" si="14"/>
        <v>226120.4</v>
      </c>
      <c r="M94" s="38">
        <f t="shared" si="14"/>
        <v>0</v>
      </c>
    </row>
    <row r="95" spans="1:13" ht="12.75">
      <c r="A95" s="100" t="s">
        <v>1</v>
      </c>
      <c r="B95" s="38">
        <f aca="true" t="shared" si="15" ref="B95:M95">B106+B15</f>
        <v>134471.09999999998</v>
      </c>
      <c r="C95" s="38">
        <f t="shared" si="15"/>
        <v>0</v>
      </c>
      <c r="D95" s="38">
        <f t="shared" si="15"/>
        <v>134471.09999999998</v>
      </c>
      <c r="E95" s="38">
        <f t="shared" si="15"/>
        <v>0</v>
      </c>
      <c r="F95" s="38">
        <f t="shared" si="15"/>
        <v>137863.69999999998</v>
      </c>
      <c r="G95" s="38">
        <f t="shared" si="15"/>
        <v>0</v>
      </c>
      <c r="H95" s="38">
        <f t="shared" si="15"/>
        <v>137863.69999999998</v>
      </c>
      <c r="I95" s="38">
        <f t="shared" si="15"/>
        <v>0</v>
      </c>
      <c r="J95" s="38">
        <f t="shared" si="15"/>
        <v>137863.69999999998</v>
      </c>
      <c r="K95" s="38">
        <f t="shared" si="15"/>
        <v>0</v>
      </c>
      <c r="L95" s="38">
        <f t="shared" si="15"/>
        <v>137863.69999999998</v>
      </c>
      <c r="M95" s="38">
        <f t="shared" si="15"/>
        <v>0</v>
      </c>
    </row>
    <row r="96" spans="1:13" ht="12.75">
      <c r="A96" s="100" t="s">
        <v>38</v>
      </c>
      <c r="B96" s="38">
        <f>B107</f>
        <v>82310.90000000001</v>
      </c>
      <c r="C96" s="38">
        <f aca="true" t="shared" si="16" ref="C96:L96">C107</f>
        <v>0</v>
      </c>
      <c r="D96" s="38">
        <f t="shared" si="16"/>
        <v>82310.90000000001</v>
      </c>
      <c r="E96" s="38">
        <f>E107+E76</f>
        <v>0</v>
      </c>
      <c r="F96" s="38">
        <f t="shared" si="16"/>
        <v>82177.20000000001</v>
      </c>
      <c r="G96" s="38">
        <f t="shared" si="16"/>
        <v>0</v>
      </c>
      <c r="H96" s="38">
        <f t="shared" si="16"/>
        <v>82177.20000000001</v>
      </c>
      <c r="I96" s="38">
        <f>I107+I76</f>
        <v>0</v>
      </c>
      <c r="J96" s="38">
        <f t="shared" si="16"/>
        <v>82177.20000000001</v>
      </c>
      <c r="K96" s="38">
        <f t="shared" si="16"/>
        <v>0</v>
      </c>
      <c r="L96" s="38">
        <f t="shared" si="16"/>
        <v>82177.20000000001</v>
      </c>
      <c r="M96" s="38">
        <f>M107+M76</f>
        <v>1670.139</v>
      </c>
    </row>
    <row r="97" spans="1:13" ht="12.75">
      <c r="A97" s="100" t="s">
        <v>94</v>
      </c>
      <c r="B97" s="38">
        <f aca="true" t="shared" si="17" ref="B97:M97">B6</f>
        <v>375012</v>
      </c>
      <c r="C97" s="38">
        <f t="shared" si="17"/>
        <v>0</v>
      </c>
      <c r="D97" s="38">
        <f t="shared" si="17"/>
        <v>375012</v>
      </c>
      <c r="E97" s="38">
        <f t="shared" si="17"/>
        <v>0</v>
      </c>
      <c r="F97" s="38">
        <f t="shared" si="17"/>
        <v>289636</v>
      </c>
      <c r="G97" s="38">
        <f t="shared" si="17"/>
        <v>0</v>
      </c>
      <c r="H97" s="38">
        <f t="shared" si="17"/>
        <v>289636</v>
      </c>
      <c r="I97" s="38">
        <f t="shared" si="17"/>
        <v>0</v>
      </c>
      <c r="J97" s="38">
        <f t="shared" si="17"/>
        <v>267309</v>
      </c>
      <c r="K97" s="38">
        <f t="shared" si="17"/>
        <v>0</v>
      </c>
      <c r="L97" s="38">
        <f t="shared" si="17"/>
        <v>267309</v>
      </c>
      <c r="M97" s="38">
        <f t="shared" si="17"/>
        <v>0</v>
      </c>
    </row>
    <row r="98" spans="1:13" ht="12.75">
      <c r="A98" s="100" t="s">
        <v>218</v>
      </c>
      <c r="B98" s="38">
        <f aca="true" t="shared" si="18" ref="B98:M98">B21+B44</f>
        <v>0</v>
      </c>
      <c r="C98" s="38">
        <f t="shared" si="18"/>
        <v>0</v>
      </c>
      <c r="D98" s="38">
        <f t="shared" si="18"/>
        <v>0</v>
      </c>
      <c r="E98" s="38">
        <f t="shared" si="18"/>
        <v>0</v>
      </c>
      <c r="F98" s="38">
        <f t="shared" si="18"/>
        <v>0</v>
      </c>
      <c r="G98" s="38">
        <f t="shared" si="18"/>
        <v>0</v>
      </c>
      <c r="H98" s="38">
        <f t="shared" si="18"/>
        <v>0</v>
      </c>
      <c r="I98" s="38">
        <f t="shared" si="18"/>
        <v>0</v>
      </c>
      <c r="J98" s="38">
        <f t="shared" si="18"/>
        <v>0</v>
      </c>
      <c r="K98" s="38">
        <f t="shared" si="18"/>
        <v>0</v>
      </c>
      <c r="L98" s="38">
        <f t="shared" si="18"/>
        <v>0</v>
      </c>
      <c r="M98" s="38">
        <f t="shared" si="18"/>
        <v>0</v>
      </c>
    </row>
    <row r="99" spans="2:13" ht="12.75">
      <c r="B99" s="38">
        <f>B90-B84</f>
        <v>-206288.69999999972</v>
      </c>
      <c r="C99" s="38">
        <f aca="true" t="shared" si="19" ref="C99:M99">C90-C84</f>
        <v>0</v>
      </c>
      <c r="D99" s="38">
        <f t="shared" si="19"/>
        <v>-206288.69999999972</v>
      </c>
      <c r="E99" s="38">
        <f t="shared" si="19"/>
        <v>0</v>
      </c>
      <c r="F99" s="38">
        <f t="shared" si="19"/>
        <v>-444648.6999999997</v>
      </c>
      <c r="G99" s="38">
        <f t="shared" si="19"/>
        <v>0</v>
      </c>
      <c r="H99" s="38">
        <f t="shared" si="19"/>
        <v>-444648.6999999997</v>
      </c>
      <c r="I99" s="38">
        <f t="shared" si="19"/>
        <v>0</v>
      </c>
      <c r="J99" s="38">
        <f t="shared" si="19"/>
        <v>-170648.69999999995</v>
      </c>
      <c r="K99" s="38">
        <f t="shared" si="19"/>
        <v>0</v>
      </c>
      <c r="L99" s="38">
        <f t="shared" si="19"/>
        <v>-170648.69999999995</v>
      </c>
      <c r="M99" s="38">
        <f t="shared" si="19"/>
        <v>0</v>
      </c>
    </row>
    <row r="100" spans="2:13" ht="12.7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1:13" ht="12.75">
      <c r="A101" s="100" t="s">
        <v>219</v>
      </c>
      <c r="B101" s="38">
        <f>SUM(B102:B107)</f>
        <v>789949.7000000001</v>
      </c>
      <c r="C101" s="38">
        <f aca="true" t="shared" si="20" ref="C101:M101">SUM(C102:C107)</f>
        <v>0</v>
      </c>
      <c r="D101" s="38">
        <f t="shared" si="20"/>
        <v>789949.7000000001</v>
      </c>
      <c r="E101" s="38">
        <f t="shared" si="20"/>
        <v>0</v>
      </c>
      <c r="F101" s="38">
        <f t="shared" si="20"/>
        <v>799653.5</v>
      </c>
      <c r="G101" s="38">
        <f t="shared" si="20"/>
        <v>0</v>
      </c>
      <c r="H101" s="38">
        <f t="shared" si="20"/>
        <v>799653.5</v>
      </c>
      <c r="I101" s="38">
        <f t="shared" si="20"/>
        <v>0</v>
      </c>
      <c r="J101" s="38">
        <f t="shared" si="20"/>
        <v>805465.8999999999</v>
      </c>
      <c r="K101" s="38">
        <f t="shared" si="20"/>
        <v>0</v>
      </c>
      <c r="L101" s="38">
        <f t="shared" si="20"/>
        <v>805465.8999999999</v>
      </c>
      <c r="M101" s="38">
        <f t="shared" si="20"/>
        <v>0</v>
      </c>
    </row>
    <row r="102" spans="1:13" ht="12.75">
      <c r="A102" s="100" t="s">
        <v>48</v>
      </c>
      <c r="B102" s="38">
        <f>B46+B47+B49+B50+B51+B52+B70+B48</f>
        <v>3418.2</v>
      </c>
      <c r="C102" s="38">
        <f aca="true" t="shared" si="21" ref="C102:M102">C46+C47+C49+C50+C51+C52+C70+C48</f>
        <v>0</v>
      </c>
      <c r="D102" s="38">
        <f t="shared" si="21"/>
        <v>3418.2</v>
      </c>
      <c r="E102" s="38">
        <f t="shared" si="21"/>
        <v>0</v>
      </c>
      <c r="F102" s="38">
        <f t="shared" si="21"/>
        <v>3518.3</v>
      </c>
      <c r="G102" s="38">
        <f t="shared" si="21"/>
        <v>0</v>
      </c>
      <c r="H102" s="38">
        <f t="shared" si="21"/>
        <v>3518.3</v>
      </c>
      <c r="I102" s="38">
        <f t="shared" si="21"/>
        <v>0</v>
      </c>
      <c r="J102" s="38">
        <f t="shared" si="21"/>
        <v>2788</v>
      </c>
      <c r="K102" s="38">
        <f t="shared" si="21"/>
        <v>0</v>
      </c>
      <c r="L102" s="38">
        <f t="shared" si="21"/>
        <v>2788</v>
      </c>
      <c r="M102" s="38">
        <f t="shared" si="21"/>
        <v>0</v>
      </c>
    </row>
    <row r="103" spans="1:13" ht="12.75">
      <c r="A103" s="100" t="s">
        <v>37</v>
      </c>
      <c r="B103" s="38">
        <v>200000</v>
      </c>
      <c r="C103" s="38"/>
      <c r="D103" s="38">
        <f>B103-C103</f>
        <v>200000</v>
      </c>
      <c r="E103" s="38"/>
      <c r="F103" s="38">
        <v>200000</v>
      </c>
      <c r="G103" s="38"/>
      <c r="H103" s="38">
        <f>F103-G103</f>
        <v>200000</v>
      </c>
      <c r="I103" s="38"/>
      <c r="J103" s="38">
        <v>200000</v>
      </c>
      <c r="K103" s="38"/>
      <c r="L103" s="38">
        <f>J103-K103</f>
        <v>200000</v>
      </c>
      <c r="M103" s="38"/>
    </row>
    <row r="104" spans="1:13" ht="12.75">
      <c r="A104" s="100" t="s">
        <v>2</v>
      </c>
      <c r="B104" s="38">
        <f>B79+B78+B77+B73+B72+B71+B58+B57+B56+B55+B54+B67-200000</f>
        <v>216844.09999999998</v>
      </c>
      <c r="C104" s="38">
        <f>C79+C78+C77+C73+C72+C71+C58+C57+C56+C55+C54</f>
        <v>0</v>
      </c>
      <c r="D104" s="38">
        <f>D79+D78+D77+D73+D72+D71+D58+D57+D56+D55+D54+D67-200000</f>
        <v>216844.09999999998</v>
      </c>
      <c r="E104" s="38">
        <f>E79+E78+E77+E73+E72+E71+E58+E57+E56+E55+E54</f>
        <v>0</v>
      </c>
      <c r="F104" s="38">
        <f>F79+F78+F77+F73+F72+F71+F58+F57+F56+F55+F54+F67-200000</f>
        <v>216844.09999999998</v>
      </c>
      <c r="G104" s="38">
        <f>G79+G78+G77+G73+G72+G71+G58+G57+G56+G55+G54</f>
        <v>0</v>
      </c>
      <c r="H104" s="38">
        <f>H79+H78+H77+H73+H72+H71+H58+H57+H56+H55+H54+H67-200000</f>
        <v>216844.09999999998</v>
      </c>
      <c r="I104" s="38">
        <f>I79+I78+I77+I73+I72+I71+I58+I57+I56+I55+I54</f>
        <v>0</v>
      </c>
      <c r="J104" s="38">
        <f>J79+J78+J77+J73+J72+J71+J58+J57+J56+J55+J54+J67-200000</f>
        <v>216844.09999999998</v>
      </c>
      <c r="K104" s="38">
        <f>K79+K78+K77+K73+K72+K71+K58+K57+K56+K55+K54</f>
        <v>0</v>
      </c>
      <c r="L104" s="38">
        <f>L79+L78+L77+L73+L72+L71+L58+L57+L56+L55+L54+L67-200000</f>
        <v>216844.09999999998</v>
      </c>
      <c r="M104" s="38">
        <f>M79+M78+M77+M73+M72+M71+M58+M57+M56+M55+M54</f>
        <v>0</v>
      </c>
    </row>
    <row r="105" spans="1:13" ht="12.75">
      <c r="A105" s="100" t="s">
        <v>46</v>
      </c>
      <c r="B105" s="38">
        <f>B75</f>
        <v>153292.7</v>
      </c>
      <c r="C105" s="38">
        <f aca="true" t="shared" si="22" ref="C105:M105">C75</f>
        <v>0</v>
      </c>
      <c r="D105" s="38">
        <f t="shared" si="22"/>
        <v>153292.7</v>
      </c>
      <c r="E105" s="38">
        <f t="shared" si="22"/>
        <v>0</v>
      </c>
      <c r="F105" s="38">
        <f t="shared" si="22"/>
        <v>159577.7</v>
      </c>
      <c r="G105" s="38">
        <f t="shared" si="22"/>
        <v>0</v>
      </c>
      <c r="H105" s="38">
        <f t="shared" si="22"/>
        <v>159577.7</v>
      </c>
      <c r="I105" s="38">
        <f t="shared" si="22"/>
        <v>0</v>
      </c>
      <c r="J105" s="38">
        <f t="shared" si="22"/>
        <v>166120.4</v>
      </c>
      <c r="K105" s="38">
        <f t="shared" si="22"/>
        <v>0</v>
      </c>
      <c r="L105" s="38">
        <f t="shared" si="22"/>
        <v>166120.4</v>
      </c>
      <c r="M105" s="38">
        <f t="shared" si="22"/>
        <v>0</v>
      </c>
    </row>
    <row r="106" spans="1:13" ht="12.75">
      <c r="A106" s="100" t="s">
        <v>1</v>
      </c>
      <c r="B106" s="38">
        <f>B81+B69+B68+B66+B64+B63+B62+B61+B60+B59</f>
        <v>134083.8</v>
      </c>
      <c r="C106" s="38">
        <f aca="true" t="shared" si="23" ref="C106:M106">C81+C69+C68+C66+C64+C63+C62+C61+C60+C59</f>
        <v>0</v>
      </c>
      <c r="D106" s="38">
        <f t="shared" si="23"/>
        <v>134083.8</v>
      </c>
      <c r="E106" s="38">
        <f t="shared" si="23"/>
        <v>0</v>
      </c>
      <c r="F106" s="38">
        <f t="shared" si="23"/>
        <v>137536.19999999998</v>
      </c>
      <c r="G106" s="38">
        <f t="shared" si="23"/>
        <v>0</v>
      </c>
      <c r="H106" s="38">
        <f t="shared" si="23"/>
        <v>137536.19999999998</v>
      </c>
      <c r="I106" s="38">
        <f t="shared" si="23"/>
        <v>0</v>
      </c>
      <c r="J106" s="38">
        <f t="shared" si="23"/>
        <v>137536.19999999998</v>
      </c>
      <c r="K106" s="38">
        <f t="shared" si="23"/>
        <v>0</v>
      </c>
      <c r="L106" s="38">
        <f t="shared" si="23"/>
        <v>137536.19999999998</v>
      </c>
      <c r="M106" s="38">
        <f t="shared" si="23"/>
        <v>0</v>
      </c>
    </row>
    <row r="107" spans="1:13" ht="12.75">
      <c r="A107" s="100" t="s">
        <v>38</v>
      </c>
      <c r="B107" s="38">
        <f>B80+B76+B74</f>
        <v>82310.90000000001</v>
      </c>
      <c r="C107" s="38">
        <f aca="true" t="shared" si="24" ref="C107:L107">C80+C76+C74</f>
        <v>0</v>
      </c>
      <c r="D107" s="38">
        <f t="shared" si="24"/>
        <v>82310.90000000001</v>
      </c>
      <c r="E107" s="38">
        <f>E80+E74</f>
        <v>0</v>
      </c>
      <c r="F107" s="38">
        <f t="shared" si="24"/>
        <v>82177.20000000001</v>
      </c>
      <c r="G107" s="38">
        <f t="shared" si="24"/>
        <v>0</v>
      </c>
      <c r="H107" s="38">
        <f t="shared" si="24"/>
        <v>82177.20000000001</v>
      </c>
      <c r="I107" s="38">
        <f>I80+I74</f>
        <v>0</v>
      </c>
      <c r="J107" s="38">
        <f t="shared" si="24"/>
        <v>82177.20000000001</v>
      </c>
      <c r="K107" s="38">
        <f t="shared" si="24"/>
        <v>0</v>
      </c>
      <c r="L107" s="38">
        <f t="shared" si="24"/>
        <v>82177.20000000001</v>
      </c>
      <c r="M107" s="38">
        <f>M80+M74</f>
        <v>0</v>
      </c>
    </row>
    <row r="108" spans="2:13" ht="12.75">
      <c r="B108" s="38">
        <f>B101-B45</f>
        <v>-458.69999999995343</v>
      </c>
      <c r="C108" s="38">
        <f aca="true" t="shared" si="25" ref="C108:M108">C101-C45</f>
        <v>0</v>
      </c>
      <c r="D108" s="38">
        <f t="shared" si="25"/>
        <v>-458.69999999995343</v>
      </c>
      <c r="E108" s="38">
        <f t="shared" si="25"/>
        <v>0</v>
      </c>
      <c r="F108" s="38">
        <f t="shared" si="25"/>
        <v>-458.699999999837</v>
      </c>
      <c r="G108" s="38">
        <f t="shared" si="25"/>
        <v>0</v>
      </c>
      <c r="H108" s="38">
        <f t="shared" si="25"/>
        <v>-458.699999999837</v>
      </c>
      <c r="I108" s="38">
        <f t="shared" si="25"/>
        <v>0</v>
      </c>
      <c r="J108" s="38">
        <f t="shared" si="25"/>
        <v>-458.69999999995343</v>
      </c>
      <c r="K108" s="38">
        <f t="shared" si="25"/>
        <v>0</v>
      </c>
      <c r="L108" s="38">
        <f t="shared" si="25"/>
        <v>-458.69999999995343</v>
      </c>
      <c r="M108" s="38">
        <f t="shared" si="25"/>
        <v>-1670.139</v>
      </c>
    </row>
  </sheetData>
  <sheetProtection/>
  <autoFilter ref="D1:D108"/>
  <mergeCells count="6">
    <mergeCell ref="A3:A5"/>
    <mergeCell ref="B3:M3"/>
    <mergeCell ref="N3:N5"/>
    <mergeCell ref="B4:E4"/>
    <mergeCell ref="F4:I4"/>
    <mergeCell ref="J4:M4"/>
  </mergeCells>
  <printOptions/>
  <pageMargins left="0.1968503937007874" right="0.1968503937007874" top="0.7874015748031497" bottom="0.3937007874015748" header="0.31496062992125984" footer="0.31496062992125984"/>
  <pageSetup fitToHeight="3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8"/>
  <sheetViews>
    <sheetView zoomScalePageLayoutView="0" workbookViewId="0" topLeftCell="A13">
      <selection activeCell="C38" sqref="C38:D38"/>
    </sheetView>
  </sheetViews>
  <sheetFormatPr defaultColWidth="9.00390625" defaultRowHeight="12.75"/>
  <cols>
    <col min="2" max="4" width="10.125" style="0" bestFit="1" customWidth="1"/>
  </cols>
  <sheetData>
    <row r="2" spans="2:4" ht="12.75">
      <c r="B2">
        <v>2295</v>
      </c>
      <c r="C2">
        <v>2295</v>
      </c>
      <c r="D2">
        <v>2295</v>
      </c>
    </row>
    <row r="3" spans="2:4" ht="12.75">
      <c r="B3">
        <v>60</v>
      </c>
      <c r="C3">
        <v>60</v>
      </c>
      <c r="D3">
        <v>60</v>
      </c>
    </row>
    <row r="4" spans="2:4" ht="12.75">
      <c r="B4">
        <v>15</v>
      </c>
      <c r="C4">
        <v>15</v>
      </c>
      <c r="D4">
        <v>15</v>
      </c>
    </row>
    <row r="5" spans="2:4" ht="12.75">
      <c r="B5">
        <v>15</v>
      </c>
      <c r="C5">
        <v>15</v>
      </c>
      <c r="D5">
        <v>15</v>
      </c>
    </row>
    <row r="6" spans="2:4" ht="12.75">
      <c r="B6">
        <v>15</v>
      </c>
      <c r="C6">
        <v>15</v>
      </c>
      <c r="D6">
        <v>15</v>
      </c>
    </row>
    <row r="7" spans="2:4" ht="12.75">
      <c r="B7">
        <v>12</v>
      </c>
      <c r="C7">
        <v>12</v>
      </c>
      <c r="D7">
        <v>12</v>
      </c>
    </row>
    <row r="8" spans="2:4" ht="12.75">
      <c r="B8">
        <v>15</v>
      </c>
      <c r="C8">
        <v>15</v>
      </c>
      <c r="D8">
        <v>15</v>
      </c>
    </row>
    <row r="9" spans="2:4" ht="12.75">
      <c r="B9">
        <v>677</v>
      </c>
      <c r="C9">
        <v>677</v>
      </c>
      <c r="D9">
        <v>0</v>
      </c>
    </row>
    <row r="10" spans="2:4" ht="12.75">
      <c r="B10">
        <v>463</v>
      </c>
      <c r="C10">
        <v>463</v>
      </c>
      <c r="D10">
        <v>463</v>
      </c>
    </row>
    <row r="11" spans="2:4" ht="12.75">
      <c r="B11">
        <v>35317.7</v>
      </c>
      <c r="C11">
        <v>39569.7</v>
      </c>
      <c r="D11">
        <v>39569.7</v>
      </c>
    </row>
    <row r="12" spans="2:4" ht="12.75">
      <c r="B12">
        <v>78426.3</v>
      </c>
      <c r="C12">
        <v>77650.9</v>
      </c>
      <c r="D12">
        <v>77650.9</v>
      </c>
    </row>
    <row r="13" spans="2:4" ht="12.75">
      <c r="B13">
        <v>19759.8</v>
      </c>
      <c r="C13">
        <v>19735.6</v>
      </c>
      <c r="D13">
        <v>19735.6</v>
      </c>
    </row>
    <row r="14" spans="2:4" ht="12.75">
      <c r="B14">
        <v>3173.1</v>
      </c>
      <c r="C14">
        <v>3173.1</v>
      </c>
      <c r="D14">
        <v>3173.1</v>
      </c>
    </row>
    <row r="15" spans="2:4" ht="12.75">
      <c r="B15">
        <v>153292.7</v>
      </c>
      <c r="C15">
        <v>159577.7</v>
      </c>
      <c r="D15">
        <v>166120.4</v>
      </c>
    </row>
    <row r="16" spans="2:4" ht="12.75">
      <c r="B16">
        <v>1431.8</v>
      </c>
      <c r="C16">
        <v>1431.8</v>
      </c>
      <c r="D16">
        <v>1431.8</v>
      </c>
    </row>
    <row r="17" spans="2:4" ht="12.75">
      <c r="B17">
        <v>443.7</v>
      </c>
      <c r="C17">
        <v>443.7</v>
      </c>
      <c r="D17">
        <v>443.7</v>
      </c>
    </row>
    <row r="18" spans="2:4" ht="12.75">
      <c r="B18">
        <v>1260.6</v>
      </c>
      <c r="C18">
        <v>1260.6</v>
      </c>
      <c r="D18">
        <v>1260.6</v>
      </c>
    </row>
    <row r="19" spans="2:4" ht="12.75">
      <c r="B19">
        <v>76890</v>
      </c>
      <c r="C19">
        <v>76890</v>
      </c>
      <c r="D19">
        <v>76890</v>
      </c>
    </row>
    <row r="20" spans="2:4" ht="12.75">
      <c r="B20">
        <v>513</v>
      </c>
      <c r="C20">
        <v>513</v>
      </c>
      <c r="D20">
        <v>513</v>
      </c>
    </row>
    <row r="21" spans="2:4" ht="12.75">
      <c r="B21">
        <v>222.8</v>
      </c>
      <c r="C21">
        <v>222.8</v>
      </c>
      <c r="D21">
        <v>222.8</v>
      </c>
    </row>
    <row r="22" spans="2:4" ht="12.75">
      <c r="B22">
        <v>107.1</v>
      </c>
      <c r="C22">
        <v>107.1</v>
      </c>
      <c r="D22">
        <v>107.1</v>
      </c>
    </row>
    <row r="23" spans="2:4" ht="12.75">
      <c r="B23">
        <v>28177.7</v>
      </c>
      <c r="C23">
        <v>28177.7</v>
      </c>
      <c r="D23">
        <v>28177.7</v>
      </c>
    </row>
    <row r="24" spans="2:4" ht="12.75">
      <c r="B24">
        <v>100</v>
      </c>
      <c r="C24">
        <v>100</v>
      </c>
      <c r="D24">
        <v>100</v>
      </c>
    </row>
    <row r="25" spans="2:4" ht="12.75">
      <c r="B25">
        <v>2247.8</v>
      </c>
      <c r="C25">
        <v>2114.1</v>
      </c>
      <c r="D25">
        <v>2114.1</v>
      </c>
    </row>
    <row r="26" spans="2:4" ht="12.75">
      <c r="B26">
        <v>99945.3</v>
      </c>
      <c r="C26">
        <v>99945.3</v>
      </c>
      <c r="D26">
        <v>99945.3</v>
      </c>
    </row>
    <row r="27" spans="2:4" ht="12.75">
      <c r="B27">
        <v>276322.1</v>
      </c>
      <c r="C27">
        <v>276322.1</v>
      </c>
      <c r="D27">
        <v>276322.1</v>
      </c>
    </row>
    <row r="28" spans="2:4" ht="12.75">
      <c r="B28">
        <v>2439.7</v>
      </c>
      <c r="C28">
        <v>2439.7</v>
      </c>
      <c r="D28">
        <v>2439.7</v>
      </c>
    </row>
    <row r="29" spans="2:4" ht="12.75">
      <c r="B29">
        <v>592.3</v>
      </c>
      <c r="C29">
        <v>592.3</v>
      </c>
      <c r="D29">
        <v>592.3</v>
      </c>
    </row>
    <row r="30" spans="2:4" ht="12.75">
      <c r="B30">
        <v>4029</v>
      </c>
      <c r="C30">
        <v>4029</v>
      </c>
      <c r="D30">
        <v>4029</v>
      </c>
    </row>
    <row r="31" spans="2:4" ht="12.75">
      <c r="B31">
        <v>2.9</v>
      </c>
      <c r="C31">
        <v>3</v>
      </c>
      <c r="D31">
        <v>49.7</v>
      </c>
    </row>
    <row r="32" spans="2:4" ht="12.75">
      <c r="B32">
        <v>2000</v>
      </c>
      <c r="C32">
        <v>2000</v>
      </c>
      <c r="D32">
        <v>2000</v>
      </c>
    </row>
    <row r="33" spans="2:4" ht="12.75">
      <c r="B33">
        <v>0</v>
      </c>
      <c r="C33">
        <v>100</v>
      </c>
      <c r="D33">
        <v>0</v>
      </c>
    </row>
    <row r="34" spans="2:4" ht="12.75">
      <c r="B34">
        <v>31</v>
      </c>
      <c r="C34">
        <v>31</v>
      </c>
      <c r="D34">
        <v>31</v>
      </c>
    </row>
    <row r="35" spans="2:4" ht="12.75">
      <c r="B35">
        <v>115</v>
      </c>
      <c r="C35">
        <v>115</v>
      </c>
      <c r="D35">
        <v>115</v>
      </c>
    </row>
    <row r="36" spans="2:4" ht="12.75">
      <c r="B36">
        <f>SUM(B2:B35)</f>
        <v>790408.3999999999</v>
      </c>
      <c r="C36">
        <f>SUM(C2:C35)</f>
        <v>800112.2</v>
      </c>
      <c r="D36">
        <f>SUM(D2:D35)</f>
        <v>805924.5999999999</v>
      </c>
    </row>
    <row r="37" spans="2:4" ht="12.75">
      <c r="B37" s="38">
        <f>1!B45</f>
        <v>790408.4</v>
      </c>
      <c r="C37" s="38">
        <f>1!H45</f>
        <v>800112.1999999998</v>
      </c>
      <c r="D37" s="38">
        <f>1!L45</f>
        <v>805924.5999999999</v>
      </c>
    </row>
    <row r="38" spans="2:4" ht="12.75">
      <c r="B38" s="38">
        <f>B36-B37</f>
        <v>0</v>
      </c>
      <c r="C38" s="38">
        <f>C36-C37</f>
        <v>0</v>
      </c>
      <c r="D38" s="38">
        <f>D36-D37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Васильевна</dc:creator>
  <cp:keywords/>
  <dc:description/>
  <cp:lastModifiedBy>Нач отдела доходов</cp:lastModifiedBy>
  <cp:lastPrinted>2023-10-26T07:24:49Z</cp:lastPrinted>
  <dcterms:created xsi:type="dcterms:W3CDTF">2011-07-11T04:44:39Z</dcterms:created>
  <dcterms:modified xsi:type="dcterms:W3CDTF">2023-11-10T11:14:53Z</dcterms:modified>
  <cp:category/>
  <cp:version/>
  <cp:contentType/>
  <cp:contentStatus/>
</cp:coreProperties>
</file>