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75" windowHeight="10575" activeTab="0"/>
  </bookViews>
  <sheets>
    <sheet name="Лист1" sheetId="1" r:id="rId1"/>
  </sheets>
  <definedNames>
    <definedName name="_xlnm.Print_Area" localSheetId="0">'Лист1'!$A$1:$J$49</definedName>
  </definedNames>
  <calcPr fullCalcOnLoad="1"/>
</workbook>
</file>

<file path=xl/sharedStrings.xml><?xml version="1.0" encoding="utf-8"?>
<sst xmlns="http://schemas.openxmlformats.org/spreadsheetml/2006/main" count="46" uniqueCount="42">
  <si>
    <t>Фактическое поступление НДФЛ за 2016год</t>
  </si>
  <si>
    <t>Фактическое поступление НДФЛ за 2017год</t>
  </si>
  <si>
    <t>Фактическое поступление НДФЛ за 2018год</t>
  </si>
  <si>
    <t>Фактическое поступление НДФЛ за 2019год</t>
  </si>
  <si>
    <t>Прогноз НДФЛ на 2020год</t>
  </si>
  <si>
    <t>Прогноз НДФЛ на 2021год</t>
  </si>
  <si>
    <t>Прогноз НДФЛ на 2022год</t>
  </si>
  <si>
    <t>Прогноз НДФЛ на 2023год</t>
  </si>
  <si>
    <t xml:space="preserve">Фонд заработной платы по району по данным прогноза СЭР </t>
  </si>
  <si>
    <t>Динамика ФОТ, в %</t>
  </si>
  <si>
    <t>Удельный вес налога на доходы в начисленной сумме выплаченного дохода</t>
  </si>
  <si>
    <r>
      <t>Прогнозируемая сумма поступления НДФЛ в бюджеты всех уровней (</t>
    </r>
    <r>
      <rPr>
        <i/>
        <sz val="12"/>
        <rFont val="Times New Roman"/>
        <family val="1"/>
      </rPr>
      <t>контингент</t>
    </r>
    <r>
      <rPr>
        <sz val="12"/>
        <rFont val="Times New Roman"/>
        <family val="1"/>
      </rPr>
      <t>)</t>
    </r>
  </si>
  <si>
    <t>НДФЛ контингент (прогноз)</t>
  </si>
  <si>
    <t>Норматив зачисления в консолидированный бюджет  НДФЛ %</t>
  </si>
  <si>
    <t xml:space="preserve">Прогнозируемая сумма поступления  налога в консолидированный бюджет по утвержденному нормативу </t>
  </si>
  <si>
    <t>из них сумма налога в бюджет района по нормативу 5%</t>
  </si>
  <si>
    <t>из них сумма налога в бюджеты поселений</t>
  </si>
  <si>
    <t>Сумма НДФЛ , передаваемая из бюджета субъекта</t>
  </si>
  <si>
    <t>Сумма НДФЛ (патент)</t>
  </si>
  <si>
    <t>в т.ч. сумма задолженности предыдущих периодов</t>
  </si>
  <si>
    <t>Расчетная сумма поступления налога на доходы физических лиц в бюджет округа</t>
  </si>
  <si>
    <t xml:space="preserve">                                       Млн.рублей</t>
  </si>
  <si>
    <t xml:space="preserve">                                  РАСЧЕТ</t>
  </si>
  <si>
    <t xml:space="preserve">     Расчеты планируемых поступлений в местный бюджет по видам источников доходов  </t>
  </si>
  <si>
    <t>Дополнительный коэффициент налога, передаваемый согл. Закона "О разграничении бюджетных .полномочий"</t>
  </si>
  <si>
    <t>Показатели</t>
  </si>
  <si>
    <r>
      <t xml:space="preserve">          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ожидаемого поступления налога на доходы физических лиц в бюджет </t>
    </r>
  </si>
  <si>
    <t xml:space="preserve">                                                      Крапивинского муниципального округа на 2020 год и прогноз на 2021-2023годы</t>
  </si>
  <si>
    <t>Расчет ожидаемого поступления доходов по упрощенной системе налогообложения на 2021-2023 годы</t>
  </si>
  <si>
    <t>Расчет налога на 2021-2023 годы произведен по следующей формуле:</t>
  </si>
  <si>
    <t>УСН =3400,0т.руб.*1,032+432,0 тыс.руб.=3941,0 тыс.руб.</t>
  </si>
  <si>
    <t>на 2021 год</t>
  </si>
  <si>
    <t>на 2022 год</t>
  </si>
  <si>
    <t>УСН= 3941,0 тыс.руб*1,04+274,0 тыс.руб.= 4373,0 тыс.руб.</t>
  </si>
  <si>
    <t>на 2023 год</t>
  </si>
  <si>
    <t>УСН= 4373,0 тыс.руб.*1,04=4548,0 тыс.руб.</t>
  </si>
  <si>
    <t>Расчет ожидаемого поступления доходов по патентной системе налогообложения на 2021-2023 годы</t>
  </si>
  <si>
    <t>НП=98,0тыс.руб.*1,029+1118,0тыс.руб.=1219,0 тыс.руб.</t>
  </si>
  <si>
    <t>НП=1219,0тыс.руб.*1,039=1267,0 тыс.руб.</t>
  </si>
  <si>
    <t>НП=1267,0тыс.руб.*1,040=1318,0 тыс.руб.</t>
  </si>
  <si>
    <t>УСН=УСНд х Кд+ Д (Д1, где УСНд - ожидаемое поступление налога за предыдущий год; Кд - коэффициент-дефлятор; Д -дополнительные доходы, планируемые в связи с увеличением количества налогоплательщиков из-за отмены ЕНВД, а так же из-за отмены пониженных ставок в предыдущем периоде</t>
  </si>
  <si>
    <t>НП = Пср x Кд x  + Д, где Пср - ожидаемое поступление налога за предыдущий год; Кд - изменение коэффициента-дефлятора; Д -дополнительные доходы, планируемые в связи с увеличением количества налогоплательщиков из-за отмены ЕНВД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</si>
</sst>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0.0%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173" fontId="6" fillId="0" borderId="10" xfId="0" applyNumberFormat="1" applyFont="1" applyBorder="1" applyAlignment="1">
      <alignment horizontal="center" vertical="top" wrapText="1"/>
    </xf>
    <xf numFmtId="173" fontId="6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75" fontId="3" fillId="0" borderId="14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2" fontId="3" fillId="33" borderId="14" xfId="0" applyNumberFormat="1" applyFont="1" applyFill="1" applyBorder="1" applyAlignment="1">
      <alignment/>
    </xf>
    <xf numFmtId="173" fontId="3" fillId="33" borderId="14" xfId="0" applyNumberFormat="1" applyFont="1" applyFill="1" applyBorder="1" applyAlignment="1">
      <alignment/>
    </xf>
    <xf numFmtId="173" fontId="3" fillId="34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/>
    </xf>
    <xf numFmtId="0" fontId="3" fillId="0" borderId="16" xfId="0" applyFont="1" applyFill="1" applyBorder="1" applyAlignment="1">
      <alignment horizontal="justify"/>
    </xf>
    <xf numFmtId="2" fontId="7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2" fontId="3" fillId="16" borderId="14" xfId="0" applyNumberFormat="1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2" fontId="3" fillId="16" borderId="14" xfId="0" applyNumberFormat="1" applyFont="1" applyFill="1" applyBorder="1" applyAlignment="1">
      <alignment horizontal="right"/>
    </xf>
    <xf numFmtId="173" fontId="3" fillId="16" borderId="14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173" fontId="4" fillId="0" borderId="14" xfId="0" applyNumberFormat="1" applyFont="1" applyFill="1" applyBorder="1" applyAlignment="1">
      <alignment horizontal="right"/>
    </xf>
    <xf numFmtId="173" fontId="4" fillId="0" borderId="15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/>
    </xf>
    <xf numFmtId="173" fontId="6" fillId="0" borderId="10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 horizontal="right"/>
    </xf>
    <xf numFmtId="175" fontId="3" fillId="0" borderId="18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10" fontId="4" fillId="0" borderId="18" xfId="0" applyNumberFormat="1" applyFont="1" applyFill="1" applyBorder="1" applyAlignment="1">
      <alignment/>
    </xf>
    <xf numFmtId="173" fontId="3" fillId="0" borderId="18" xfId="0" applyNumberFormat="1" applyFont="1" applyFill="1" applyBorder="1" applyAlignment="1">
      <alignment horizontal="right"/>
    </xf>
    <xf numFmtId="173" fontId="4" fillId="0" borderId="18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Fill="1" applyBorder="1" applyAlignment="1">
      <alignment horizontal="left" wrapText="1"/>
    </xf>
    <xf numFmtId="9" fontId="3" fillId="0" borderId="14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justify" wrapText="1"/>
    </xf>
    <xf numFmtId="0" fontId="7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justify"/>
    </xf>
    <xf numFmtId="0" fontId="3" fillId="0" borderId="16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25">
      <selection activeCell="I40" sqref="I40"/>
    </sheetView>
  </sheetViews>
  <sheetFormatPr defaultColWidth="9.00390625" defaultRowHeight="12.75"/>
  <cols>
    <col min="1" max="1" width="46.75390625" style="1" customWidth="1"/>
    <col min="2" max="2" width="16.875" style="1" hidden="1" customWidth="1"/>
    <col min="3" max="3" width="14.75390625" style="1" hidden="1" customWidth="1"/>
    <col min="4" max="4" width="15.75390625" style="1" customWidth="1"/>
    <col min="5" max="5" width="14.375" style="0" customWidth="1"/>
    <col min="6" max="6" width="15.375" style="0" customWidth="1"/>
    <col min="7" max="7" width="15.875" style="30" customWidth="1"/>
    <col min="8" max="8" width="20.75390625" style="0" customWidth="1"/>
    <col min="9" max="9" width="20.375" style="0" customWidth="1"/>
  </cols>
  <sheetData>
    <row r="1" spans="3:4" ht="15.75">
      <c r="C1" s="63"/>
      <c r="D1" s="63"/>
    </row>
    <row r="2" spans="1:9" ht="14.25" customHeight="1">
      <c r="A2" s="60" t="s">
        <v>23</v>
      </c>
      <c r="B2" s="60"/>
      <c r="C2" s="60"/>
      <c r="D2" s="60"/>
      <c r="E2" s="60"/>
      <c r="F2" s="60"/>
      <c r="G2" s="60"/>
      <c r="H2" s="60"/>
      <c r="I2" s="60"/>
    </row>
    <row r="3" spans="1:4" ht="20.25" customHeight="1">
      <c r="A3" s="64"/>
      <c r="B3" s="64"/>
      <c r="C3" s="64"/>
      <c r="D3" s="64"/>
    </row>
    <row r="4" spans="1:8" ht="20.25" customHeight="1">
      <c r="A4" s="62" t="s">
        <v>22</v>
      </c>
      <c r="B4" s="62"/>
      <c r="C4" s="62"/>
      <c r="D4" s="62"/>
      <c r="E4" s="62"/>
      <c r="F4" s="62"/>
      <c r="G4" s="62"/>
      <c r="H4" s="62"/>
    </row>
    <row r="5" spans="1:9" ht="15.75">
      <c r="A5" s="42" t="s">
        <v>26</v>
      </c>
      <c r="B5" s="42"/>
      <c r="C5" s="42"/>
      <c r="D5" s="42"/>
      <c r="E5" s="42"/>
      <c r="F5" s="42"/>
      <c r="G5" s="42"/>
      <c r="H5" s="42"/>
      <c r="I5" s="42"/>
    </row>
    <row r="6" spans="1:8" ht="15.75">
      <c r="A6" s="43" t="s">
        <v>27</v>
      </c>
      <c r="B6" s="43"/>
      <c r="C6" s="43"/>
      <c r="D6" s="43"/>
      <c r="E6" s="43"/>
      <c r="F6" s="43"/>
      <c r="G6" s="31"/>
      <c r="H6" s="29"/>
    </row>
    <row r="7" spans="1:9" ht="19.5" thickBot="1">
      <c r="A7" s="2"/>
      <c r="B7" s="3"/>
      <c r="C7" s="3"/>
      <c r="D7" s="3"/>
      <c r="E7" s="3"/>
      <c r="F7" s="3"/>
      <c r="G7" s="32"/>
      <c r="H7" s="61" t="s">
        <v>21</v>
      </c>
      <c r="I7" s="61"/>
    </row>
    <row r="8" spans="1:9" ht="63" customHeight="1" thickBot="1">
      <c r="A8" s="4" t="s">
        <v>25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33" t="s">
        <v>5</v>
      </c>
      <c r="H8" s="4" t="s">
        <v>6</v>
      </c>
      <c r="I8" s="5" t="s">
        <v>7</v>
      </c>
    </row>
    <row r="9" spans="1:9" ht="41.25" customHeight="1">
      <c r="A9" s="49" t="s">
        <v>8</v>
      </c>
      <c r="B9" s="6">
        <v>1140.5</v>
      </c>
      <c r="C9" s="6">
        <v>1200.1</v>
      </c>
      <c r="D9" s="6">
        <v>1326.53</v>
      </c>
      <c r="E9" s="6">
        <v>1400.44</v>
      </c>
      <c r="F9" s="6">
        <v>1464.96</v>
      </c>
      <c r="G9" s="34">
        <v>1516.49</v>
      </c>
      <c r="H9" s="6">
        <v>1583.24</v>
      </c>
      <c r="I9" s="7">
        <v>1658.24</v>
      </c>
    </row>
    <row r="10" spans="1:9" ht="15.75">
      <c r="A10" s="50" t="s">
        <v>9</v>
      </c>
      <c r="B10" s="8" t="e">
        <f>B9/#REF!*100</f>
        <v>#REF!</v>
      </c>
      <c r="C10" s="8">
        <f aca="true" t="shared" si="0" ref="C10:I10">C9/B9*100</f>
        <v>105.22577816747041</v>
      </c>
      <c r="D10" s="8">
        <f t="shared" si="0"/>
        <v>110.53495542038164</v>
      </c>
      <c r="E10" s="8">
        <f t="shared" si="0"/>
        <v>105.57167949462132</v>
      </c>
      <c r="F10" s="8">
        <f t="shared" si="0"/>
        <v>104.60712347547914</v>
      </c>
      <c r="G10" s="35">
        <f t="shared" si="0"/>
        <v>103.51750218435998</v>
      </c>
      <c r="H10" s="8">
        <f t="shared" si="0"/>
        <v>104.40161161629815</v>
      </c>
      <c r="I10" s="9">
        <f t="shared" si="0"/>
        <v>104.73712134610041</v>
      </c>
    </row>
    <row r="11" spans="1:9" ht="37.5" customHeight="1">
      <c r="A11" s="16" t="s">
        <v>10</v>
      </c>
      <c r="B11" s="10">
        <v>0.123</v>
      </c>
      <c r="C11" s="10">
        <v>0.123</v>
      </c>
      <c r="D11" s="10">
        <v>0.123</v>
      </c>
      <c r="E11" s="10">
        <v>0.123</v>
      </c>
      <c r="F11" s="10">
        <v>0.123</v>
      </c>
      <c r="G11" s="36">
        <v>0.123</v>
      </c>
      <c r="H11" s="10">
        <v>0.123</v>
      </c>
      <c r="I11" s="11">
        <v>0.123</v>
      </c>
    </row>
    <row r="12" spans="1:9" ht="38.25" customHeight="1">
      <c r="A12" s="16" t="s">
        <v>11</v>
      </c>
      <c r="B12" s="12">
        <f>B9*B11*99.083%</f>
        <v>138.995118645</v>
      </c>
      <c r="C12" s="13">
        <f>C9*C11*99.086%</f>
        <v>146.26312357799998</v>
      </c>
      <c r="D12" s="19">
        <f>D9*D11*102.9%</f>
        <v>167.89492251000001</v>
      </c>
      <c r="E12" s="19">
        <f>E9*E11*102.447%</f>
        <v>176.4691783164</v>
      </c>
      <c r="F12" s="19">
        <f>F9*F11*97.751%</f>
        <v>176.13760510080002</v>
      </c>
      <c r="G12" s="37">
        <f>G9*G11*97.738%</f>
        <v>182.3090005326</v>
      </c>
      <c r="H12" s="19">
        <f>H9*H11*97.742%</f>
        <v>190.34132421840002</v>
      </c>
      <c r="I12" s="20">
        <f>I9*I11*97.74%</f>
        <v>199.35394444799996</v>
      </c>
    </row>
    <row r="13" spans="1:9" ht="21.75" customHeight="1">
      <c r="A13" s="16" t="s">
        <v>12</v>
      </c>
      <c r="B13" s="14" t="e">
        <f>#REF!*105.7%</f>
        <v>#REF!</v>
      </c>
      <c r="C13" s="14" t="e">
        <f>#REF!*105.7%</f>
        <v>#REF!</v>
      </c>
      <c r="D13" s="19">
        <f aca="true" t="shared" si="1" ref="D13:I13">D9*105.7%</f>
        <v>1402.14221</v>
      </c>
      <c r="E13" s="19">
        <f t="shared" si="1"/>
        <v>1480.26508</v>
      </c>
      <c r="F13" s="19">
        <f t="shared" si="1"/>
        <v>1548.46272</v>
      </c>
      <c r="G13" s="19">
        <f t="shared" si="1"/>
        <v>1602.92993</v>
      </c>
      <c r="H13" s="19">
        <f t="shared" si="1"/>
        <v>1673.48468</v>
      </c>
      <c r="I13" s="19">
        <f t="shared" si="1"/>
        <v>1752.75968</v>
      </c>
    </row>
    <row r="14" spans="1:9" ht="39.75" customHeight="1">
      <c r="A14" s="16" t="s">
        <v>13</v>
      </c>
      <c r="B14" s="15">
        <v>0.15</v>
      </c>
      <c r="C14" s="15">
        <v>0.15</v>
      </c>
      <c r="D14" s="45">
        <v>0.15</v>
      </c>
      <c r="E14" s="45">
        <v>0.15</v>
      </c>
      <c r="F14" s="45">
        <v>0.15</v>
      </c>
      <c r="G14" s="38">
        <v>0.15</v>
      </c>
      <c r="H14" s="45">
        <v>0.15</v>
      </c>
      <c r="I14" s="46">
        <v>0.15</v>
      </c>
    </row>
    <row r="15" spans="1:9" ht="48.75" customHeight="1">
      <c r="A15" s="16" t="s">
        <v>14</v>
      </c>
      <c r="B15" s="17">
        <f aca="true" t="shared" si="2" ref="B15:H15">B12*15%</f>
        <v>20.84926779675</v>
      </c>
      <c r="C15" s="18">
        <f t="shared" si="2"/>
        <v>21.939468536699994</v>
      </c>
      <c r="D15" s="19">
        <f t="shared" si="2"/>
        <v>25.1842383765</v>
      </c>
      <c r="E15" s="19">
        <f t="shared" si="2"/>
        <v>26.470376747459998</v>
      </c>
      <c r="F15" s="19">
        <f>F12*15%</f>
        <v>26.42064076512</v>
      </c>
      <c r="G15" s="37">
        <f>G12*15%</f>
        <v>27.34635007989</v>
      </c>
      <c r="H15" s="19">
        <f t="shared" si="2"/>
        <v>28.551198632760002</v>
      </c>
      <c r="I15" s="20">
        <f>I12*15%</f>
        <v>29.903091667199995</v>
      </c>
    </row>
    <row r="16" spans="1:9" ht="39" customHeight="1">
      <c r="A16" s="51" t="s">
        <v>15</v>
      </c>
      <c r="B16" s="21">
        <f aca="true" t="shared" si="3" ref="B16:H16">B12*5%</f>
        <v>6.9497559322499995</v>
      </c>
      <c r="C16" s="21">
        <f t="shared" si="3"/>
        <v>7.313156178899999</v>
      </c>
      <c r="D16" s="19">
        <f t="shared" si="3"/>
        <v>8.394746125500001</v>
      </c>
      <c r="E16" s="19">
        <f t="shared" si="3"/>
        <v>8.82345891582</v>
      </c>
      <c r="F16" s="19">
        <f>F12*5%</f>
        <v>8.806880255040001</v>
      </c>
      <c r="G16" s="37">
        <f>G12*5%</f>
        <v>9.11545002663</v>
      </c>
      <c r="H16" s="19">
        <f t="shared" si="3"/>
        <v>9.517066210920001</v>
      </c>
      <c r="I16" s="20">
        <f>I12*5%</f>
        <v>9.967697222399998</v>
      </c>
    </row>
    <row r="17" spans="1:9" ht="25.5" customHeight="1">
      <c r="A17" s="51" t="s">
        <v>16</v>
      </c>
      <c r="B17" s="13">
        <f aca="true" t="shared" si="4" ref="B17:I17">B12*10%</f>
        <v>13.899511864499999</v>
      </c>
      <c r="C17" s="13">
        <f t="shared" si="4"/>
        <v>14.626312357799998</v>
      </c>
      <c r="D17" s="19">
        <f t="shared" si="4"/>
        <v>16.789492251000002</v>
      </c>
      <c r="E17" s="19">
        <f t="shared" si="4"/>
        <v>17.64691783164</v>
      </c>
      <c r="F17" s="19">
        <f t="shared" si="4"/>
        <v>17.613760510080002</v>
      </c>
      <c r="G17" s="37">
        <f t="shared" si="4"/>
        <v>18.23090005326</v>
      </c>
      <c r="H17" s="19">
        <f t="shared" si="4"/>
        <v>19.034132421840003</v>
      </c>
      <c r="I17" s="20">
        <f t="shared" si="4"/>
        <v>19.935394444799996</v>
      </c>
    </row>
    <row r="18" spans="1:9" ht="51.75" customHeight="1">
      <c r="A18" s="44" t="s">
        <v>24</v>
      </c>
      <c r="B18" s="22">
        <v>0.3759</v>
      </c>
      <c r="C18" s="22">
        <v>0.3804</v>
      </c>
      <c r="D18" s="22">
        <v>0.3972</v>
      </c>
      <c r="E18" s="22">
        <v>0.4417</v>
      </c>
      <c r="F18" s="22">
        <v>0.43</v>
      </c>
      <c r="G18" s="39">
        <v>0.426</v>
      </c>
      <c r="H18" s="22">
        <v>0.4205</v>
      </c>
      <c r="I18" s="23">
        <v>0.4141</v>
      </c>
    </row>
    <row r="19" spans="1:9" ht="31.5">
      <c r="A19" s="52" t="s">
        <v>17</v>
      </c>
      <c r="B19" s="24">
        <f aca="true" t="shared" si="5" ref="B19:I19">B12*B18</f>
        <v>52.2482650986555</v>
      </c>
      <c r="C19" s="25">
        <f t="shared" si="5"/>
        <v>55.638492209071195</v>
      </c>
      <c r="D19" s="47">
        <f t="shared" si="5"/>
        <v>66.687863220972</v>
      </c>
      <c r="E19" s="47">
        <f t="shared" si="5"/>
        <v>77.94643606235387</v>
      </c>
      <c r="F19" s="47">
        <f t="shared" si="5"/>
        <v>75.73917019334401</v>
      </c>
      <c r="G19" s="40">
        <f t="shared" si="5"/>
        <v>77.66363422688761</v>
      </c>
      <c r="H19" s="47">
        <f t="shared" si="5"/>
        <v>80.03852683383721</v>
      </c>
      <c r="I19" s="48">
        <f t="shared" si="5"/>
        <v>82.55246839591679</v>
      </c>
    </row>
    <row r="20" spans="1:9" ht="24.75" customHeight="1">
      <c r="A20" s="52" t="s">
        <v>18</v>
      </c>
      <c r="B20" s="24">
        <v>0.1</v>
      </c>
      <c r="C20" s="25">
        <v>0.038</v>
      </c>
      <c r="D20" s="47">
        <v>0.074</v>
      </c>
      <c r="E20" s="47">
        <v>0.108</v>
      </c>
      <c r="F20" s="47">
        <v>0.1</v>
      </c>
      <c r="G20" s="40">
        <v>0.1</v>
      </c>
      <c r="H20" s="47">
        <v>0.1</v>
      </c>
      <c r="I20" s="48">
        <v>0.1</v>
      </c>
    </row>
    <row r="21" spans="1:9" ht="28.5" customHeight="1">
      <c r="A21" s="52" t="s">
        <v>19</v>
      </c>
      <c r="B21" s="24"/>
      <c r="C21" s="25"/>
      <c r="D21" s="47">
        <v>0</v>
      </c>
      <c r="E21" s="47">
        <v>0</v>
      </c>
      <c r="F21" s="47">
        <v>0</v>
      </c>
      <c r="G21" s="40">
        <v>0</v>
      </c>
      <c r="H21" s="47">
        <v>0</v>
      </c>
      <c r="I21" s="48">
        <v>0</v>
      </c>
    </row>
    <row r="22" spans="1:9" ht="45" customHeight="1">
      <c r="A22" s="16" t="s">
        <v>20</v>
      </c>
      <c r="B22" s="26">
        <f aca="true" t="shared" si="6" ref="B22:I22">B15+B19+B20</f>
        <v>73.19753289540549</v>
      </c>
      <c r="C22" s="27">
        <f t="shared" si="6"/>
        <v>77.61596074577119</v>
      </c>
      <c r="D22" s="27">
        <f t="shared" si="6"/>
        <v>91.94610159747201</v>
      </c>
      <c r="E22" s="27">
        <f t="shared" si="6"/>
        <v>104.52481280981387</v>
      </c>
      <c r="F22" s="27">
        <f t="shared" si="6"/>
        <v>102.259810958464</v>
      </c>
      <c r="G22" s="41">
        <f t="shared" si="6"/>
        <v>105.1099843067776</v>
      </c>
      <c r="H22" s="27">
        <f t="shared" si="6"/>
        <v>108.68972546659721</v>
      </c>
      <c r="I22" s="28">
        <f t="shared" si="6"/>
        <v>112.55556006311679</v>
      </c>
    </row>
    <row r="25" spans="4:8" ht="32.25" customHeight="1">
      <c r="D25" s="58" t="s">
        <v>28</v>
      </c>
      <c r="E25" s="58"/>
      <c r="F25" s="58"/>
      <c r="G25" s="58"/>
      <c r="H25" s="58"/>
    </row>
    <row r="26" ht="9" customHeight="1"/>
    <row r="27" ht="12.75" hidden="1"/>
    <row r="28" spans="4:6" ht="15.75">
      <c r="D28" s="54" t="s">
        <v>29</v>
      </c>
      <c r="E28" s="54"/>
      <c r="F28" s="54"/>
    </row>
    <row r="29" spans="5:14" ht="63" customHeight="1">
      <c r="E29" s="57" t="s">
        <v>40</v>
      </c>
      <c r="F29" s="57"/>
      <c r="G29" s="57"/>
      <c r="H29" s="57"/>
      <c r="I29" s="57"/>
      <c r="J29" s="55"/>
      <c r="K29" s="55"/>
      <c r="L29" s="55"/>
      <c r="M29" s="55"/>
      <c r="N29" s="55"/>
    </row>
    <row r="30" spans="6:10" ht="12" customHeight="1">
      <c r="F30" s="57"/>
      <c r="G30" s="57"/>
      <c r="H30" s="57"/>
      <c r="I30" s="57"/>
      <c r="J30" s="55"/>
    </row>
    <row r="31" spans="4:5" ht="12.75">
      <c r="D31" s="53" t="s">
        <v>31</v>
      </c>
      <c r="E31" t="s">
        <v>30</v>
      </c>
    </row>
    <row r="34" spans="4:5" ht="12.75">
      <c r="D34" s="53" t="s">
        <v>32</v>
      </c>
      <c r="E34" t="s">
        <v>33</v>
      </c>
    </row>
    <row r="36" spans="4:5" ht="12.75">
      <c r="D36" s="53" t="s">
        <v>34</v>
      </c>
      <c r="E36" t="s">
        <v>35</v>
      </c>
    </row>
    <row r="39" spans="4:9" ht="33.75" customHeight="1">
      <c r="D39" s="58" t="s">
        <v>36</v>
      </c>
      <c r="E39" s="58"/>
      <c r="F39" s="58"/>
      <c r="G39" s="58"/>
      <c r="H39" s="58"/>
      <c r="I39" s="56"/>
    </row>
    <row r="41" spans="4:6" ht="18" customHeight="1">
      <c r="D41" s="54" t="s">
        <v>29</v>
      </c>
      <c r="E41" s="54"/>
      <c r="F41" s="54"/>
    </row>
    <row r="42" spans="4:6" ht="18" customHeight="1">
      <c r="D42" s="54"/>
      <c r="E42" s="54"/>
      <c r="F42" s="54"/>
    </row>
    <row r="43" spans="4:9" ht="38.25" customHeight="1">
      <c r="D43" s="53"/>
      <c r="E43" s="59" t="s">
        <v>41</v>
      </c>
      <c r="F43" s="59"/>
      <c r="G43" s="59"/>
      <c r="H43" s="59"/>
      <c r="I43" s="59"/>
    </row>
    <row r="45" spans="4:5" ht="12.75">
      <c r="D45" s="1" t="s">
        <v>31</v>
      </c>
      <c r="E45" t="s">
        <v>37</v>
      </c>
    </row>
    <row r="47" spans="4:5" ht="12.75">
      <c r="D47" s="53" t="s">
        <v>32</v>
      </c>
      <c r="E47" t="s">
        <v>38</v>
      </c>
    </row>
    <row r="49" spans="4:5" ht="12.75">
      <c r="D49" s="53" t="s">
        <v>34</v>
      </c>
      <c r="E49" t="s">
        <v>39</v>
      </c>
    </row>
  </sheetData>
  <sheetProtection/>
  <mergeCells count="10">
    <mergeCell ref="C1:D1"/>
    <mergeCell ref="A3:D3"/>
    <mergeCell ref="D25:H25"/>
    <mergeCell ref="E29:I29"/>
    <mergeCell ref="F30:I30"/>
    <mergeCell ref="D39:H39"/>
    <mergeCell ref="E43:I43"/>
    <mergeCell ref="A2:I2"/>
    <mergeCell ref="H7:I7"/>
    <mergeCell ref="A4:H4"/>
  </mergeCells>
  <printOptions/>
  <pageMargins left="1.5748031496062993" right="0.3937007874015748" top="0.984251968503937" bottom="0.7874015748031497" header="0.5118110236220472" footer="0.5118110236220472"/>
  <pageSetup horizontalDpi="600" verticalDpi="600" orientation="landscape" paperSize="9" scale="65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нщ</dc:creator>
  <cp:keywords/>
  <dc:description/>
  <cp:lastModifiedBy>Петюкова</cp:lastModifiedBy>
  <cp:lastPrinted>2020-11-16T04:46:57Z</cp:lastPrinted>
  <dcterms:created xsi:type="dcterms:W3CDTF">1980-01-03T13:05:22Z</dcterms:created>
  <dcterms:modified xsi:type="dcterms:W3CDTF">2020-11-16T04:49:57Z</dcterms:modified>
  <cp:category/>
  <cp:version/>
  <cp:contentType/>
  <cp:contentStatus/>
</cp:coreProperties>
</file>