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" yWindow="0" windowWidth="14040" windowHeight="8835"/>
  </bookViews>
  <sheets>
    <sheet name="2023" sheetId="2" r:id="rId1"/>
  </sheets>
  <definedNames>
    <definedName name="_xlnm.Print_Titles" localSheetId="0">'2023'!$4:$5</definedName>
  </definedNames>
  <calcPr calcId="145621"/>
</workbook>
</file>

<file path=xl/calcChain.xml><?xml version="1.0" encoding="utf-8"?>
<calcChain xmlns="http://schemas.openxmlformats.org/spreadsheetml/2006/main">
  <c r="F36" i="2" l="1"/>
  <c r="F15" i="2"/>
  <c r="J48" i="2" l="1"/>
  <c r="J37" i="2"/>
  <c r="H30" i="2" l="1"/>
  <c r="H26" i="2"/>
  <c r="C33" i="2" l="1"/>
  <c r="D33" i="2"/>
  <c r="M17" i="2" l="1"/>
  <c r="L17" i="2"/>
  <c r="K17" i="2"/>
  <c r="G17" i="2"/>
  <c r="J16" i="2"/>
  <c r="I16" i="2"/>
  <c r="H16" i="2"/>
  <c r="F16" i="2"/>
  <c r="E16" i="2"/>
  <c r="D16" i="2"/>
  <c r="C16" i="2"/>
  <c r="M16" i="2" l="1"/>
  <c r="G16" i="2"/>
  <c r="K16" i="2"/>
  <c r="L16" i="2"/>
  <c r="G13" i="2" l="1"/>
  <c r="D7" i="2" l="1"/>
  <c r="M34" i="2" l="1"/>
  <c r="L34" i="2"/>
  <c r="K34" i="2"/>
  <c r="J33" i="2"/>
  <c r="I33" i="2"/>
  <c r="H33" i="2"/>
  <c r="F33" i="2"/>
  <c r="E33" i="2"/>
  <c r="K33" i="2" l="1"/>
  <c r="L33" i="2"/>
  <c r="M33" i="2"/>
  <c r="G33" i="2"/>
  <c r="I54" i="2"/>
  <c r="I50" i="2"/>
  <c r="I44" i="2"/>
  <c r="I41" i="2"/>
  <c r="I35" i="2"/>
  <c r="I28" i="2"/>
  <c r="I21" i="2"/>
  <c r="I18" i="2"/>
  <c r="I7" i="2"/>
  <c r="C41" i="2"/>
  <c r="K8" i="2"/>
  <c r="L8" i="2"/>
  <c r="M8" i="2"/>
  <c r="K9" i="2"/>
  <c r="L9" i="2"/>
  <c r="M9" i="2"/>
  <c r="K10" i="2"/>
  <c r="L10" i="2"/>
  <c r="M10" i="2"/>
  <c r="K11" i="2"/>
  <c r="L11" i="2"/>
  <c r="M11" i="2"/>
  <c r="K12" i="2"/>
  <c r="L12" i="2"/>
  <c r="M12" i="2"/>
  <c r="K13" i="2"/>
  <c r="L13" i="2"/>
  <c r="M13" i="2"/>
  <c r="K14" i="2"/>
  <c r="L14" i="2"/>
  <c r="M14" i="2"/>
  <c r="K15" i="2"/>
  <c r="L15" i="2"/>
  <c r="M15" i="2"/>
  <c r="K19" i="2"/>
  <c r="L19" i="2"/>
  <c r="M19" i="2"/>
  <c r="K20" i="2"/>
  <c r="L20" i="2"/>
  <c r="M20" i="2"/>
  <c r="K23" i="2"/>
  <c r="L23" i="2"/>
  <c r="M23" i="2"/>
  <c r="K25" i="2"/>
  <c r="L25" i="2"/>
  <c r="M25" i="2"/>
  <c r="K26" i="2"/>
  <c r="L26" i="2"/>
  <c r="M26" i="2"/>
  <c r="K27" i="2"/>
  <c r="L27" i="2"/>
  <c r="M27" i="2"/>
  <c r="K29" i="2"/>
  <c r="L29" i="2"/>
  <c r="M29" i="2"/>
  <c r="K30" i="2"/>
  <c r="L30" i="2"/>
  <c r="M30" i="2"/>
  <c r="K31" i="2"/>
  <c r="L31" i="2"/>
  <c r="M31" i="2"/>
  <c r="K32" i="2"/>
  <c r="L32" i="2"/>
  <c r="M32" i="2"/>
  <c r="K36" i="2"/>
  <c r="L36" i="2"/>
  <c r="M36" i="2"/>
  <c r="K37" i="2"/>
  <c r="L37" i="2"/>
  <c r="M37" i="2"/>
  <c r="K38" i="2"/>
  <c r="L38" i="2"/>
  <c r="M38" i="2"/>
  <c r="K39" i="2"/>
  <c r="L39" i="2"/>
  <c r="M39" i="2"/>
  <c r="K40" i="2"/>
  <c r="L40" i="2"/>
  <c r="M40" i="2"/>
  <c r="K42" i="2"/>
  <c r="L42" i="2"/>
  <c r="M42" i="2"/>
  <c r="K43" i="2"/>
  <c r="L43" i="2"/>
  <c r="M43" i="2"/>
  <c r="K45" i="2"/>
  <c r="L45" i="2"/>
  <c r="M45" i="2"/>
  <c r="K46" i="2"/>
  <c r="L46" i="2"/>
  <c r="M46" i="2"/>
  <c r="K47" i="2"/>
  <c r="L47" i="2"/>
  <c r="M47" i="2"/>
  <c r="K48" i="2"/>
  <c r="L48" i="2"/>
  <c r="M48" i="2"/>
  <c r="K49" i="2"/>
  <c r="L49" i="2"/>
  <c r="M49" i="2"/>
  <c r="K51" i="2"/>
  <c r="L51" i="2"/>
  <c r="M51" i="2"/>
  <c r="K52" i="2"/>
  <c r="L52" i="2"/>
  <c r="M52" i="2"/>
  <c r="K53" i="2"/>
  <c r="L53" i="2"/>
  <c r="M53" i="2"/>
  <c r="K55" i="2"/>
  <c r="L55" i="2"/>
  <c r="M55" i="2"/>
  <c r="I57" i="2" l="1"/>
  <c r="J18" i="2"/>
  <c r="H18" i="2"/>
  <c r="D18" i="2"/>
  <c r="E18" i="2"/>
  <c r="F18" i="2"/>
  <c r="C18" i="2"/>
  <c r="J28" i="2"/>
  <c r="H28" i="2"/>
  <c r="L28" i="2" s="1"/>
  <c r="E28" i="2"/>
  <c r="F28" i="2"/>
  <c r="D28" i="2"/>
  <c r="C28" i="2"/>
  <c r="G32" i="2"/>
  <c r="C50" i="2"/>
  <c r="G52" i="2"/>
  <c r="J50" i="2"/>
  <c r="M50" i="2" s="1"/>
  <c r="H50" i="2"/>
  <c r="E50" i="2"/>
  <c r="F50" i="2"/>
  <c r="D50" i="2"/>
  <c r="M56" i="2"/>
  <c r="G8" i="2"/>
  <c r="G9" i="2"/>
  <c r="G10" i="2"/>
  <c r="G11" i="2"/>
  <c r="G12" i="2"/>
  <c r="G15" i="2"/>
  <c r="G23" i="2"/>
  <c r="G24" i="2"/>
  <c r="G25" i="2"/>
  <c r="G26" i="2"/>
  <c r="G27" i="2"/>
  <c r="G29" i="2"/>
  <c r="G31" i="2"/>
  <c r="G36" i="2"/>
  <c r="G37" i="2"/>
  <c r="G38" i="2"/>
  <c r="G39" i="2"/>
  <c r="G40" i="2"/>
  <c r="G42" i="2"/>
  <c r="G43" i="2"/>
  <c r="G45" i="2"/>
  <c r="G46" i="2"/>
  <c r="G48" i="2"/>
  <c r="G49" i="2"/>
  <c r="G51" i="2"/>
  <c r="G53" i="2"/>
  <c r="G55" i="2"/>
  <c r="F44" i="2"/>
  <c r="G47" i="2"/>
  <c r="D21" i="2"/>
  <c r="F54" i="2"/>
  <c r="E54" i="2"/>
  <c r="D54" i="2"/>
  <c r="C54" i="2"/>
  <c r="E44" i="2"/>
  <c r="D44" i="2"/>
  <c r="C44" i="2"/>
  <c r="F41" i="2"/>
  <c r="E41" i="2"/>
  <c r="D41" i="2"/>
  <c r="F35" i="2"/>
  <c r="E35" i="2"/>
  <c r="D35" i="2"/>
  <c r="C35" i="2"/>
  <c r="F21" i="2"/>
  <c r="E21" i="2"/>
  <c r="C21" i="2"/>
  <c r="F7" i="2"/>
  <c r="F57" i="2" s="1"/>
  <c r="E7" i="2"/>
  <c r="C7" i="2"/>
  <c r="J54" i="2"/>
  <c r="H54" i="2"/>
  <c r="L54" i="2" s="1"/>
  <c r="J44" i="2"/>
  <c r="H44" i="2"/>
  <c r="J41" i="2"/>
  <c r="H41" i="2"/>
  <c r="J35" i="2"/>
  <c r="H35" i="2"/>
  <c r="J21" i="2"/>
  <c r="H21" i="2"/>
  <c r="J7" i="2"/>
  <c r="H7" i="2"/>
  <c r="M35" i="2" l="1"/>
  <c r="J57" i="2"/>
  <c r="H57" i="2"/>
  <c r="D57" i="2"/>
  <c r="E57" i="2"/>
  <c r="C57" i="2"/>
  <c r="L50" i="2"/>
  <c r="M41" i="2"/>
  <c r="K54" i="2"/>
  <c r="K41" i="2"/>
  <c r="K44" i="2"/>
  <c r="K28" i="2"/>
  <c r="K21" i="2"/>
  <c r="L21" i="2"/>
  <c r="M18" i="2"/>
  <c r="M21" i="2"/>
  <c r="L44" i="2"/>
  <c r="K35" i="2"/>
  <c r="M44" i="2"/>
  <c r="L35" i="2"/>
  <c r="K50" i="2"/>
  <c r="K18" i="2"/>
  <c r="M54" i="2"/>
  <c r="L41" i="2"/>
  <c r="M28" i="2"/>
  <c r="L18" i="2"/>
  <c r="G41" i="2"/>
  <c r="G7" i="2"/>
  <c r="G21" i="2"/>
  <c r="G28" i="2"/>
  <c r="G44" i="2"/>
  <c r="L7" i="2"/>
  <c r="M7" i="2"/>
  <c r="G54" i="2"/>
  <c r="G35" i="2"/>
  <c r="G18" i="2"/>
  <c r="G30" i="2"/>
  <c r="G50" i="2"/>
  <c r="G19" i="2"/>
  <c r="K7" i="2"/>
  <c r="G57" i="2" l="1"/>
  <c r="K57" i="2"/>
  <c r="L57" i="2"/>
  <c r="M57" i="2"/>
</calcChain>
</file>

<file path=xl/sharedStrings.xml><?xml version="1.0" encoding="utf-8"?>
<sst xmlns="http://schemas.openxmlformats.org/spreadsheetml/2006/main" count="132" uniqueCount="121">
  <si>
    <t>ожидаемое исполнение</t>
  </si>
  <si>
    <t>Условно утвержденные расходы</t>
  </si>
  <si>
    <t>Код раздела, подраздела</t>
  </si>
  <si>
    <t>Общегосударственные вопросы</t>
  </si>
  <si>
    <t>01</t>
  </si>
  <si>
    <t>0102</t>
  </si>
  <si>
    <t>0103</t>
  </si>
  <si>
    <t>Темп роста (снижения), %</t>
  </si>
  <si>
    <t>Наименование раздела, подраздела классификации расходов бюджетов</t>
  </si>
  <si>
    <t>0111</t>
  </si>
  <si>
    <t>0107</t>
  </si>
  <si>
    <t>0106</t>
  </si>
  <si>
    <t>0105</t>
  </si>
  <si>
    <t>0104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</si>
  <si>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</si>
  <si>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</si>
  <si>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</si>
  <si>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</si>
  <si>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</si>
  <si>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</si>
  <si>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</si>
  <si>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</si>
  <si>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0113</t>
  </si>
  <si>
    <t>03</t>
  </si>
  <si>
    <t>0309</t>
  </si>
  <si>
    <t>04</t>
  </si>
  <si>
    <t>0401</t>
  </si>
  <si>
    <t>0402</t>
  </si>
  <si>
    <t>0408</t>
  </si>
  <si>
    <t>0409</t>
  </si>
  <si>
    <t>0412</t>
  </si>
  <si>
    <t>Национальная  экономика</t>
  </si>
  <si>
    <t>Общеэкономические вопросы</t>
  </si>
  <si>
    <t>Транспорт</t>
  </si>
  <si>
    <t>Дорожное хозяйство (дорожные фонды)</t>
  </si>
  <si>
    <t>Другие вопросы в области национальной экономики</t>
  </si>
  <si>
    <t xml:space="preserve">     Топливно-энергетический комплекс</t>
  </si>
  <si>
    <t>Национальная безопасность и правоохранительная деятельность</t>
  </si>
  <si>
    <t>05</t>
  </si>
  <si>
    <t>0501</t>
  </si>
  <si>
    <t>0502</t>
  </si>
  <si>
    <t>0503</t>
  </si>
  <si>
    <t>07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</si>
  <si>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</si>
  <si>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</si>
  <si>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</si>
  <si>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</si>
  <si>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</si>
  <si>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0701</t>
  </si>
  <si>
    <t>0702</t>
  </si>
  <si>
    <t>0703</t>
  </si>
  <si>
    <t>0707</t>
  </si>
  <si>
    <t>0709</t>
  </si>
  <si>
    <t>Дошкольное образование</t>
  </si>
  <si>
    <t>Общее образование</t>
  </si>
  <si>
    <t>Дополнительное образование детей</t>
  </si>
  <si>
    <t xml:space="preserve">Молодежная политика </t>
  </si>
  <si>
    <t>Другие вопросы в области образования</t>
  </si>
  <si>
    <t>08</t>
  </si>
  <si>
    <t>Культура, кинематография</t>
  </si>
  <si>
    <t>0801</t>
  </si>
  <si>
    <t>0804</t>
  </si>
  <si>
    <t>Культура</t>
  </si>
  <si>
    <t>Другие вопросы в области культуры, кинематографии</t>
  </si>
  <si>
    <t>10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</si>
  <si>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</si>
  <si>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</si>
  <si>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</si>
  <si>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</si>
  <si>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</si>
  <si>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</si>
  <si>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</si>
  <si>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</si>
  <si>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</si>
  <si>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</si>
  <si>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</si>
  <si>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</t>
  </si>
  <si>
    <t>Физическая культура и спорт</t>
  </si>
  <si>
    <t>1101</t>
  </si>
  <si>
    <t>Физическая культура</t>
  </si>
  <si>
    <t>1103</t>
  </si>
  <si>
    <t>Спорт высших достижений</t>
  </si>
  <si>
    <t>12</t>
  </si>
  <si>
    <t>Средства массовой информации</t>
  </si>
  <si>
    <t>1202</t>
  </si>
  <si>
    <t>Периодическая печать и издательства</t>
  </si>
  <si>
    <t>Показатели бюджета  Крапивинского муниципального округа</t>
  </si>
  <si>
    <t>х</t>
  </si>
  <si>
    <t>1102</t>
  </si>
  <si>
    <t>Массовый спорт</t>
  </si>
  <si>
    <t>0505</t>
  </si>
  <si>
    <t>Другие вопросы в области жилищно-коммунального хозяйства</t>
  </si>
  <si>
    <t>0310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</si>
  <si>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</si>
  <si>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</si>
  <si>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Оценка ожидаемого исполнения расходов бюджета Крапивинского муниципального округа по разделам и подразделам классификации расходов</t>
  </si>
  <si>
    <t>2024 год</t>
  </si>
  <si>
    <t>показателей бюджета на 2024 год к показателям бюджета на 2023 год</t>
  </si>
  <si>
    <t>Заместитель главы - начальник финансового управления администрации Крапивинского муниципального округа   __________________________________   О.В.Стоянова</t>
  </si>
  <si>
    <t xml:space="preserve">тыс. рублей </t>
  </si>
  <si>
    <t>Бюджет округа - всего</t>
  </si>
  <si>
    <t>2025 год</t>
  </si>
  <si>
    <t>показателей бюджета на 2025 год к показателям бюджета на 2024 год</t>
  </si>
  <si>
    <t>0407</t>
  </si>
  <si>
    <t>% ожидаемого исполнения  бюджета округа 2022г к отчету за 2021г</t>
  </si>
  <si>
    <t xml:space="preserve">  на 2023 год, отчет за 2022 год и прогноз бюджета  на 2024 год и на плановый период 2025 и 2026 годов</t>
  </si>
  <si>
    <t>Отчет за 2022 год</t>
  </si>
  <si>
    <t>2023год</t>
  </si>
  <si>
    <t>2026 год</t>
  </si>
  <si>
    <t>06</t>
  </si>
  <si>
    <t>0605</t>
  </si>
  <si>
    <t>Другие вопросы в области охраны окружающей среды</t>
  </si>
  <si>
    <t>Лесное хозяйство</t>
  </si>
  <si>
    <t>02</t>
  </si>
  <si>
    <t xml:space="preserve"> Национальная оборона</t>
  </si>
  <si>
    <t>0203</t>
  </si>
  <si>
    <t>Мобилизационная и вневойсковая подготовка</t>
  </si>
  <si>
    <t>показателей бюджета на 2026 год к показателям бюджета на 2025 год</t>
  </si>
  <si>
    <t>Охрана окружающей среды</t>
  </si>
  <si>
    <t>уточненный план округа на 01.12.2023 года</t>
  </si>
  <si>
    <t>кассовый расход на 01.12.2023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</si>
</sst>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5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3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8" fillId="0" borderId="0"/>
  </cellStyleXfs>
  <cellXfs count="117">
    <xf numFmtId="0" fontId="0" fillId="0" borderId="0" xfId="0"/>
    <xf numFmtId="0" fontId="3" fillId="0" borderId="0" xfId="0" applyFont="1"/>
    <xf numFmtId="0" fontId="0" fillId="0" borderId="0" xfId="0" applyFont="1"/>
    <xf numFmtId="49" fontId="0" fillId="0" borderId="0" xfId="0" applyNumberFormat="1" applyBorder="1"/>
    <xf numFmtId="164" fontId="3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0" fontId="6" fillId="0" borderId="0" xfId="0" applyFont="1" applyBorder="1"/>
    <xf numFmtId="164" fontId="6" fillId="0" borderId="1" xfId="0" applyNumberFormat="1" applyFont="1" applyBorder="1" applyAlignment="1">
      <alignment horizontal="right"/>
    </xf>
    <xf numFmtId="0" fontId="7" fillId="0" borderId="0" xfId="0" applyFont="1" applyAlignment="1"/>
    <xf numFmtId="0" fontId="0" fillId="0" borderId="0" xfId="0" applyFill="1"/>
    <xf numFmtId="164" fontId="3" fillId="0" borderId="0" xfId="0" applyNumberFormat="1" applyFont="1"/>
    <xf numFmtId="164" fontId="6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/>
    <xf numFmtId="164" fontId="0" fillId="0" borderId="0" xfId="0" applyNumberFormat="1" applyFill="1"/>
    <xf numFmtId="165" fontId="5" fillId="0" borderId="3" xfId="0" applyNumberFormat="1" applyFont="1" applyFill="1" applyBorder="1" applyAlignment="1">
      <alignment horizontal="right"/>
    </xf>
    <xf numFmtId="165" fontId="5" fillId="0" borderId="4" xfId="0" applyNumberFormat="1" applyFont="1" applyFill="1" applyBorder="1" applyAlignment="1">
      <alignment horizontal="right"/>
    </xf>
    <xf numFmtId="49" fontId="3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right"/>
    </xf>
    <xf numFmtId="164" fontId="6" fillId="0" borderId="8" xfId="0" applyNumberFormat="1" applyFont="1" applyBorder="1" applyAlignment="1">
      <alignment horizontal="right"/>
    </xf>
    <xf numFmtId="165" fontId="5" fillId="0" borderId="1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49" fontId="2" fillId="0" borderId="5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right"/>
    </xf>
    <xf numFmtId="164" fontId="6" fillId="0" borderId="2" xfId="0" applyNumberFormat="1" applyFont="1" applyBorder="1" applyAlignment="1">
      <alignment horizontal="right"/>
    </xf>
    <xf numFmtId="164" fontId="5" fillId="2" borderId="2" xfId="0" applyNumberFormat="1" applyFont="1" applyFill="1" applyBorder="1" applyAlignment="1">
      <alignment horizontal="right"/>
    </xf>
    <xf numFmtId="0" fontId="11" fillId="3" borderId="1" xfId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right"/>
    </xf>
    <xf numFmtId="0" fontId="3" fillId="0" borderId="0" xfId="0" applyFont="1" applyAlignment="1"/>
    <xf numFmtId="0" fontId="12" fillId="0" borderId="0" xfId="1" applyFont="1" applyAlignment="1">
      <alignment horizontal="right"/>
    </xf>
    <xf numFmtId="0" fontId="12" fillId="0" borderId="15" xfId="0" applyFont="1" applyBorder="1" applyAlignment="1">
      <alignment horizontal="center" vertical="center"/>
    </xf>
    <xf numFmtId="0" fontId="11" fillId="3" borderId="2" xfId="1" applyFont="1" applyFill="1" applyBorder="1" applyAlignment="1">
      <alignment horizontal="center" vertical="center" wrapText="1"/>
    </xf>
    <xf numFmtId="0" fontId="11" fillId="3" borderId="6" xfId="1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right"/>
    </xf>
    <xf numFmtId="164" fontId="2" fillId="0" borderId="26" xfId="0" applyNumberFormat="1" applyFont="1" applyBorder="1" applyAlignment="1">
      <alignment horizontal="left"/>
    </xf>
    <xf numFmtId="0" fontId="12" fillId="0" borderId="27" xfId="0" applyFont="1" applyBorder="1" applyAlignment="1">
      <alignment horizontal="left" vertical="center" wrapText="1" indent="2"/>
    </xf>
    <xf numFmtId="164" fontId="2" fillId="0" borderId="27" xfId="0" applyNumberFormat="1" applyFont="1" applyBorder="1" applyAlignment="1">
      <alignment horizontal="left"/>
    </xf>
    <xf numFmtId="0" fontId="13" fillId="0" borderId="15" xfId="0" applyFont="1" applyBorder="1" applyAlignment="1">
      <alignment vertical="center" wrapText="1"/>
    </xf>
    <xf numFmtId="0" fontId="12" fillId="0" borderId="15" xfId="0" applyFont="1" applyBorder="1" applyAlignment="1">
      <alignment horizontal="left" vertical="center" wrapText="1" indent="2"/>
    </xf>
    <xf numFmtId="164" fontId="3" fillId="0" borderId="27" xfId="0" applyNumberFormat="1" applyFont="1" applyBorder="1" applyAlignment="1">
      <alignment horizontal="left" vertical="center"/>
    </xf>
    <xf numFmtId="0" fontId="12" fillId="0" borderId="15" xfId="0" applyFont="1" applyFill="1" applyBorder="1" applyAlignment="1">
      <alignment horizontal="left" vertical="center" wrapText="1" indent="2"/>
    </xf>
    <xf numFmtId="164" fontId="2" fillId="0" borderId="16" xfId="0" applyNumberFormat="1" applyFont="1" applyBorder="1" applyAlignment="1">
      <alignment horizontal="right"/>
    </xf>
    <xf numFmtId="0" fontId="12" fillId="0" borderId="12" xfId="0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 horizontal="right"/>
    </xf>
    <xf numFmtId="164" fontId="6" fillId="0" borderId="12" xfId="0" applyNumberFormat="1" applyFont="1" applyBorder="1" applyAlignment="1">
      <alignment horizontal="right"/>
    </xf>
    <xf numFmtId="164" fontId="6" fillId="0" borderId="13" xfId="0" applyNumberFormat="1" applyFont="1" applyBorder="1" applyAlignment="1">
      <alignment horizontal="right"/>
    </xf>
    <xf numFmtId="0" fontId="11" fillId="3" borderId="8" xfId="1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right"/>
    </xf>
    <xf numFmtId="165" fontId="6" fillId="0" borderId="2" xfId="0" applyNumberFormat="1" applyFont="1" applyFill="1" applyBorder="1" applyAlignment="1">
      <alignment horizontal="right"/>
    </xf>
    <xf numFmtId="165" fontId="5" fillId="0" borderId="6" xfId="0" applyNumberFormat="1" applyFont="1" applyFill="1" applyBorder="1" applyAlignment="1">
      <alignment horizontal="right"/>
    </xf>
    <xf numFmtId="165" fontId="5" fillId="0" borderId="7" xfId="0" applyNumberFormat="1" applyFont="1" applyFill="1" applyBorder="1" applyAlignment="1">
      <alignment horizontal="right"/>
    </xf>
    <xf numFmtId="165" fontId="6" fillId="0" borderId="6" xfId="0" applyNumberFormat="1" applyFont="1" applyFill="1" applyBorder="1" applyAlignment="1">
      <alignment horizontal="right"/>
    </xf>
    <xf numFmtId="165" fontId="6" fillId="0" borderId="7" xfId="0" applyNumberFormat="1" applyFont="1" applyFill="1" applyBorder="1" applyAlignment="1">
      <alignment horizontal="right"/>
    </xf>
    <xf numFmtId="165" fontId="6" fillId="0" borderId="8" xfId="0" applyNumberFormat="1" applyFont="1" applyFill="1" applyBorder="1" applyAlignment="1">
      <alignment horizontal="right"/>
    </xf>
    <xf numFmtId="165" fontId="6" fillId="0" borderId="1" xfId="0" applyNumberFormat="1" applyFont="1" applyFill="1" applyBorder="1" applyAlignment="1">
      <alignment horizontal="right"/>
    </xf>
    <xf numFmtId="165" fontId="6" fillId="0" borderId="9" xfId="0" applyNumberFormat="1" applyFont="1" applyFill="1" applyBorder="1" applyAlignment="1">
      <alignment horizontal="right"/>
    </xf>
    <xf numFmtId="165" fontId="5" fillId="3" borderId="28" xfId="0" applyNumberFormat="1" applyFont="1" applyFill="1" applyBorder="1" applyAlignment="1">
      <alignment horizontal="right"/>
    </xf>
    <xf numFmtId="164" fontId="4" fillId="3" borderId="14" xfId="0" applyNumberFormat="1" applyFont="1" applyFill="1" applyBorder="1" applyAlignment="1">
      <alignment horizontal="right"/>
    </xf>
    <xf numFmtId="164" fontId="5" fillId="0" borderId="30" xfId="0" applyNumberFormat="1" applyFont="1" applyBorder="1" applyAlignment="1">
      <alignment horizontal="right"/>
    </xf>
    <xf numFmtId="164" fontId="6" fillId="0" borderId="30" xfId="0" applyNumberFormat="1" applyFont="1" applyBorder="1" applyAlignment="1">
      <alignment horizontal="right"/>
    </xf>
    <xf numFmtId="164" fontId="5" fillId="0" borderId="31" xfId="0" applyNumberFormat="1" applyFont="1" applyBorder="1" applyAlignment="1">
      <alignment horizontal="right"/>
    </xf>
    <xf numFmtId="164" fontId="6" fillId="0" borderId="31" xfId="0" applyNumberFormat="1" applyFont="1" applyBorder="1" applyAlignment="1">
      <alignment horizontal="right"/>
    </xf>
    <xf numFmtId="0" fontId="11" fillId="3" borderId="9" xfId="1" applyFont="1" applyFill="1" applyBorder="1" applyAlignment="1">
      <alignment horizontal="center" vertical="center" wrapText="1"/>
    </xf>
    <xf numFmtId="164" fontId="6" fillId="0" borderId="33" xfId="0" applyNumberFormat="1" applyFont="1" applyBorder="1" applyAlignment="1">
      <alignment horizontal="right"/>
    </xf>
    <xf numFmtId="164" fontId="5" fillId="0" borderId="34" xfId="0" applyNumberFormat="1" applyFont="1" applyBorder="1" applyAlignment="1">
      <alignment horizontal="right"/>
    </xf>
    <xf numFmtId="164" fontId="5" fillId="0" borderId="35" xfId="0" applyNumberFormat="1" applyFont="1" applyBorder="1" applyAlignment="1">
      <alignment horizontal="right"/>
    </xf>
    <xf numFmtId="164" fontId="5" fillId="0" borderId="36" xfId="0" applyNumberFormat="1" applyFont="1" applyBorder="1" applyAlignment="1">
      <alignment horizontal="right"/>
    </xf>
    <xf numFmtId="0" fontId="11" fillId="0" borderId="37" xfId="1" applyFont="1" applyFill="1" applyBorder="1" applyAlignment="1">
      <alignment vertical="center" wrapText="1"/>
    </xf>
    <xf numFmtId="0" fontId="11" fillId="0" borderId="34" xfId="1" applyFont="1" applyFill="1" applyBorder="1" applyAlignment="1">
      <alignment vertical="center" wrapText="1"/>
    </xf>
    <xf numFmtId="0" fontId="11" fillId="0" borderId="38" xfId="1" applyFont="1" applyFill="1" applyBorder="1" applyAlignment="1">
      <alignment vertical="center" wrapText="1"/>
    </xf>
    <xf numFmtId="164" fontId="0" fillId="0" borderId="0" xfId="0" applyNumberFormat="1"/>
    <xf numFmtId="49" fontId="14" fillId="0" borderId="2" xfId="0" applyNumberFormat="1" applyFont="1" applyBorder="1" applyAlignment="1">
      <alignment vertical="top" wrapText="1"/>
    </xf>
    <xf numFmtId="0" fontId="11" fillId="3" borderId="15" xfId="1" applyFont="1" applyFill="1" applyBorder="1" applyAlignment="1">
      <alignment horizontal="center" vertical="center" wrapText="1"/>
    </xf>
    <xf numFmtId="164" fontId="5" fillId="3" borderId="15" xfId="0" applyNumberFormat="1" applyFont="1" applyFill="1" applyBorder="1" applyAlignment="1">
      <alignment horizontal="right"/>
    </xf>
    <xf numFmtId="164" fontId="6" fillId="0" borderId="27" xfId="0" applyNumberFormat="1" applyFont="1" applyBorder="1" applyAlignment="1">
      <alignment horizontal="right"/>
    </xf>
    <xf numFmtId="164" fontId="5" fillId="3" borderId="27" xfId="0" applyNumberFormat="1" applyFont="1" applyFill="1" applyBorder="1" applyAlignment="1">
      <alignment horizontal="right"/>
    </xf>
    <xf numFmtId="164" fontId="6" fillId="3" borderId="27" xfId="0" applyNumberFormat="1" applyFont="1" applyFill="1" applyBorder="1" applyAlignment="1">
      <alignment horizontal="right"/>
    </xf>
    <xf numFmtId="164" fontId="5" fillId="3" borderId="26" xfId="0" applyNumberFormat="1" applyFont="1" applyFill="1" applyBorder="1" applyAlignment="1">
      <alignment horizontal="right"/>
    </xf>
    <xf numFmtId="164" fontId="6" fillId="3" borderId="16" xfId="0" applyNumberFormat="1" applyFont="1" applyFill="1" applyBorder="1" applyAlignment="1">
      <alignment horizontal="right"/>
    </xf>
    <xf numFmtId="165" fontId="5" fillId="0" borderId="11" xfId="0" applyNumberFormat="1" applyFont="1" applyFill="1" applyBorder="1" applyAlignment="1">
      <alignment horizontal="right"/>
    </xf>
    <xf numFmtId="165" fontId="6" fillId="0" borderId="11" xfId="0" applyNumberFormat="1" applyFont="1" applyFill="1" applyBorder="1" applyAlignment="1">
      <alignment horizontal="right"/>
    </xf>
    <xf numFmtId="165" fontId="6" fillId="0" borderId="12" xfId="0" applyNumberFormat="1" applyFont="1" applyFill="1" applyBorder="1" applyAlignment="1">
      <alignment horizontal="right"/>
    </xf>
    <xf numFmtId="165" fontId="6" fillId="0" borderId="39" xfId="0" applyNumberFormat="1" applyFont="1" applyFill="1" applyBorder="1" applyAlignment="1">
      <alignment horizontal="right"/>
    </xf>
    <xf numFmtId="0" fontId="13" fillId="0" borderId="0" xfId="0" applyFont="1" applyAlignment="1">
      <alignment horizontal="center"/>
    </xf>
    <xf numFmtId="0" fontId="11" fillId="3" borderId="17" xfId="1" applyFont="1" applyFill="1" applyBorder="1" applyAlignment="1">
      <alignment horizontal="center" vertical="center" wrapText="1"/>
    </xf>
    <xf numFmtId="0" fontId="11" fillId="3" borderId="18" xfId="1" applyFont="1" applyFill="1" applyBorder="1" applyAlignment="1">
      <alignment horizontal="center" vertical="center" wrapText="1"/>
    </xf>
    <xf numFmtId="0" fontId="11" fillId="0" borderId="25" xfId="1" applyFont="1" applyBorder="1" applyAlignment="1">
      <alignment horizontal="center" vertical="center" wrapText="1"/>
    </xf>
    <xf numFmtId="0" fontId="11" fillId="0" borderId="16" xfId="1" applyFont="1" applyBorder="1" applyAlignment="1">
      <alignment horizontal="center" vertical="center" wrapText="1"/>
    </xf>
    <xf numFmtId="0" fontId="11" fillId="0" borderId="19" xfId="1" applyFont="1" applyFill="1" applyBorder="1" applyAlignment="1">
      <alignment horizontal="center" vertical="center" wrapText="1"/>
    </xf>
    <xf numFmtId="0" fontId="11" fillId="0" borderId="20" xfId="1" applyFont="1" applyFill="1" applyBorder="1" applyAlignment="1">
      <alignment horizontal="center" vertical="center" wrapText="1"/>
    </xf>
    <xf numFmtId="0" fontId="11" fillId="0" borderId="25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29" xfId="1" applyFont="1" applyFill="1" applyBorder="1" applyAlignment="1">
      <alignment horizontal="center" vertical="center" textRotation="90" wrapText="1"/>
    </xf>
    <xf numFmtId="0" fontId="11" fillId="0" borderId="0" xfId="1" applyFont="1" applyFill="1" applyBorder="1" applyAlignment="1">
      <alignment horizontal="center" vertical="center" textRotation="90" wrapText="1"/>
    </xf>
    <xf numFmtId="0" fontId="11" fillId="0" borderId="17" xfId="1" applyFont="1" applyFill="1" applyBorder="1" applyAlignment="1">
      <alignment horizontal="center" vertical="center" textRotation="90" wrapText="1"/>
    </xf>
    <xf numFmtId="0" fontId="11" fillId="0" borderId="18" xfId="1" applyFont="1" applyFill="1" applyBorder="1" applyAlignment="1">
      <alignment horizontal="center" vertical="center" textRotation="90" wrapText="1"/>
    </xf>
    <xf numFmtId="3" fontId="9" fillId="0" borderId="19" xfId="2" applyNumberFormat="1" applyFont="1" applyFill="1" applyBorder="1" applyAlignment="1" applyProtection="1">
      <alignment horizontal="center" vertical="center" wrapText="1"/>
      <protection locked="0"/>
    </xf>
    <xf numFmtId="3" fontId="9" fillId="0" borderId="20" xfId="2" applyNumberFormat="1" applyFont="1" applyFill="1" applyBorder="1" applyAlignment="1" applyProtection="1">
      <alignment horizontal="center" vertical="center" wrapText="1"/>
      <protection locked="0"/>
    </xf>
    <xf numFmtId="3" fontId="9" fillId="0" borderId="21" xfId="2" applyNumberFormat="1" applyFont="1" applyFill="1" applyBorder="1" applyAlignment="1" applyProtection="1">
      <alignment horizontal="center" vertical="center" wrapText="1"/>
      <protection locked="0"/>
    </xf>
    <xf numFmtId="164" fontId="2" fillId="3" borderId="22" xfId="0" applyNumberFormat="1" applyFont="1" applyFill="1" applyBorder="1" applyAlignment="1">
      <alignment horizontal="right"/>
    </xf>
    <xf numFmtId="164" fontId="2" fillId="3" borderId="28" xfId="0" applyNumberFormat="1" applyFont="1" applyFill="1" applyBorder="1" applyAlignment="1">
      <alignment horizontal="right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164" fontId="2" fillId="3" borderId="0" xfId="0" applyNumberFormat="1" applyFont="1" applyFill="1" applyBorder="1" applyAlignment="1">
      <alignment horizontal="right"/>
    </xf>
    <xf numFmtId="164" fontId="4" fillId="3" borderId="0" xfId="0" applyNumberFormat="1" applyFont="1" applyFill="1" applyBorder="1" applyAlignment="1">
      <alignment horizontal="right"/>
    </xf>
    <xf numFmtId="165" fontId="5" fillId="3" borderId="0" xfId="0" applyNumberFormat="1" applyFont="1" applyFill="1" applyBorder="1" applyAlignment="1">
      <alignment horizontal="right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8"/>
  <sheetViews>
    <sheetView tabSelected="1" topLeftCell="A34" zoomScale="80" zoomScaleNormal="80" workbookViewId="0">
      <selection activeCell="A58" sqref="A58:XFD58"/>
    </sheetView>
  </sheetViews>
  <sheetFormatPr defaultRowHeight="18.75" x14ac:dyDescent="0.3"/>
  <cols>
    <col min="2" max="2" width="65.42578125" style="1" customWidth="1"/>
    <col min="3" max="3" width="18.42578125" style="1" customWidth="1"/>
    <col min="4" max="5" width="17.85546875" customWidth="1"/>
    <col min="6" max="6" width="17.85546875" style="9" customWidth="1"/>
    <col min="7" max="7" width="17.5703125" customWidth="1"/>
    <col min="8" max="10" width="17.85546875" customWidth="1"/>
    <col min="11" max="11" width="17.5703125" customWidth="1"/>
    <col min="12" max="13" width="16.42578125" customWidth="1"/>
  </cols>
  <sheetData>
    <row r="1" spans="1:15" x14ac:dyDescent="0.3">
      <c r="A1" s="92" t="s">
        <v>95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5" x14ac:dyDescent="0.3">
      <c r="A2" s="92" t="s">
        <v>105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15" ht="23.25" customHeight="1" thickBot="1" x14ac:dyDescent="0.35">
      <c r="A3" s="92"/>
      <c r="B3" s="92"/>
      <c r="C3" s="92"/>
      <c r="D3" s="92"/>
      <c r="E3" s="92"/>
      <c r="F3" s="92"/>
      <c r="G3" s="92"/>
      <c r="H3" s="8"/>
      <c r="I3" s="8"/>
      <c r="J3" s="8"/>
      <c r="M3" s="35" t="s">
        <v>99</v>
      </c>
    </row>
    <row r="4" spans="1:15" s="2" customFormat="1" ht="35.25" customHeight="1" x14ac:dyDescent="0.2">
      <c r="A4" s="102" t="s">
        <v>2</v>
      </c>
      <c r="B4" s="95" t="s">
        <v>8</v>
      </c>
      <c r="C4" s="93" t="s">
        <v>106</v>
      </c>
      <c r="D4" s="97" t="s">
        <v>107</v>
      </c>
      <c r="E4" s="98"/>
      <c r="F4" s="99"/>
      <c r="G4" s="104" t="s">
        <v>104</v>
      </c>
      <c r="H4" s="111" t="s">
        <v>86</v>
      </c>
      <c r="I4" s="112"/>
      <c r="J4" s="113"/>
      <c r="K4" s="106" t="s">
        <v>7</v>
      </c>
      <c r="L4" s="107"/>
      <c r="M4" s="108"/>
    </row>
    <row r="5" spans="1:15" s="2" customFormat="1" ht="69" customHeight="1" thickBot="1" x14ac:dyDescent="0.25">
      <c r="A5" s="103"/>
      <c r="B5" s="96"/>
      <c r="C5" s="94"/>
      <c r="D5" s="38" t="s">
        <v>119</v>
      </c>
      <c r="E5" s="37" t="s">
        <v>120</v>
      </c>
      <c r="F5" s="81" t="s">
        <v>0</v>
      </c>
      <c r="G5" s="105"/>
      <c r="H5" s="55" t="s">
        <v>96</v>
      </c>
      <c r="I5" s="32" t="s">
        <v>101</v>
      </c>
      <c r="J5" s="71" t="s">
        <v>108</v>
      </c>
      <c r="K5" s="76" t="s">
        <v>97</v>
      </c>
      <c r="L5" s="77" t="s">
        <v>102</v>
      </c>
      <c r="M5" s="78" t="s">
        <v>117</v>
      </c>
    </row>
    <row r="6" spans="1:15" s="2" customFormat="1" ht="21" customHeight="1" x14ac:dyDescent="0.2">
      <c r="A6" s="28">
        <v>1</v>
      </c>
      <c r="B6" s="36">
        <v>2</v>
      </c>
      <c r="C6" s="50">
        <v>3</v>
      </c>
      <c r="D6" s="39">
        <v>4</v>
      </c>
      <c r="E6" s="28">
        <v>5</v>
      </c>
      <c r="F6" s="36">
        <v>6</v>
      </c>
      <c r="G6" s="50">
        <v>7</v>
      </c>
      <c r="H6" s="39">
        <v>8</v>
      </c>
      <c r="I6" s="28">
        <v>9</v>
      </c>
      <c r="J6" s="40">
        <v>10</v>
      </c>
      <c r="K6" s="39">
        <v>11</v>
      </c>
      <c r="L6" s="28">
        <v>12</v>
      </c>
      <c r="M6" s="40">
        <v>13</v>
      </c>
    </row>
    <row r="7" spans="1:15" ht="20.25" x14ac:dyDescent="0.3">
      <c r="A7" s="27" t="s">
        <v>4</v>
      </c>
      <c r="B7" s="42" t="s">
        <v>3</v>
      </c>
      <c r="C7" s="51">
        <f>SUM(C8:C15)</f>
        <v>107859.2</v>
      </c>
      <c r="D7" s="41">
        <f>SUM(D8:D15)</f>
        <v>122342.90000000001</v>
      </c>
      <c r="E7" s="29">
        <f t="shared" ref="E7:F7" si="0">SUM(E8:E15)</f>
        <v>108956.6</v>
      </c>
      <c r="F7" s="82">
        <f t="shared" si="0"/>
        <v>129283.3</v>
      </c>
      <c r="G7" s="88">
        <f t="shared" ref="G7:G12" si="1">F7/C7</f>
        <v>1.1986302512905715</v>
      </c>
      <c r="H7" s="69">
        <f>SUM(H8:H15)</f>
        <v>107614.09999999999</v>
      </c>
      <c r="I7" s="29">
        <f>SUM(I8:I15)</f>
        <v>98444.4</v>
      </c>
      <c r="J7" s="67">
        <f>SUM(J8:J15)</f>
        <v>96471.099999999991</v>
      </c>
      <c r="K7" s="58">
        <f t="shared" ref="K7" si="2">H7/F7</f>
        <v>0.83238979821833126</v>
      </c>
      <c r="L7" s="56">
        <f>I7/H7</f>
        <v>0.91479090565269794</v>
      </c>
      <c r="M7" s="59">
        <f>J7/I7</f>
        <v>0.97995518282401028</v>
      </c>
    </row>
    <row r="8" spans="1:15" ht="56.25" x14ac:dyDescent="0.3">
      <c r="A8" s="16" t="s">
        <v>5</v>
      </c>
      <c r="B8" s="43" t="s">
        <v>14</v>
      </c>
      <c r="C8" s="52">
        <v>2194.6999999999998</v>
      </c>
      <c r="D8" s="21">
        <v>2463.1999999999998</v>
      </c>
      <c r="E8" s="30">
        <v>2241.9</v>
      </c>
      <c r="F8" s="83">
        <v>2676.1</v>
      </c>
      <c r="G8" s="89">
        <f t="shared" si="1"/>
        <v>1.2193466077368207</v>
      </c>
      <c r="H8" s="70">
        <v>2190</v>
      </c>
      <c r="I8" s="30">
        <v>2055</v>
      </c>
      <c r="J8" s="68">
        <v>2055</v>
      </c>
      <c r="K8" s="60">
        <f t="shared" ref="K8:K55" si="3">H8/F8</f>
        <v>0.81835506894361199</v>
      </c>
      <c r="L8" s="57">
        <f t="shared" ref="L8:L55" si="4">I8/H8</f>
        <v>0.93835616438356162</v>
      </c>
      <c r="M8" s="61">
        <f t="shared" ref="M8:M55" si="5">J8/I8</f>
        <v>1</v>
      </c>
      <c r="O8" s="79"/>
    </row>
    <row r="9" spans="1:15" ht="75" x14ac:dyDescent="0.3">
      <c r="A9" s="16" t="s">
        <v>6</v>
      </c>
      <c r="B9" s="43" t="s">
        <v>15</v>
      </c>
      <c r="C9" s="53">
        <v>1885</v>
      </c>
      <c r="D9" s="21">
        <v>2211.1</v>
      </c>
      <c r="E9" s="30">
        <v>2122.8000000000002</v>
      </c>
      <c r="F9" s="83">
        <v>2406.6</v>
      </c>
      <c r="G9" s="90">
        <f t="shared" si="1"/>
        <v>1.276710875331565</v>
      </c>
      <c r="H9" s="70">
        <v>1970</v>
      </c>
      <c r="I9" s="30">
        <v>1845</v>
      </c>
      <c r="J9" s="68">
        <v>1835</v>
      </c>
      <c r="K9" s="60">
        <f t="shared" si="3"/>
        <v>0.81858223219479764</v>
      </c>
      <c r="L9" s="57">
        <f t="shared" si="4"/>
        <v>0.93654822335025378</v>
      </c>
      <c r="M9" s="61">
        <f t="shared" si="5"/>
        <v>0.99457994579945797</v>
      </c>
      <c r="O9" s="79"/>
    </row>
    <row r="10" spans="1:15" ht="75" x14ac:dyDescent="0.3">
      <c r="A10" s="16" t="s">
        <v>13</v>
      </c>
      <c r="B10" s="43" t="s">
        <v>16</v>
      </c>
      <c r="C10" s="53">
        <v>76905.399999999994</v>
      </c>
      <c r="D10" s="21">
        <v>89098.6</v>
      </c>
      <c r="E10" s="30">
        <v>80143.600000000006</v>
      </c>
      <c r="F10" s="83">
        <v>94671.6</v>
      </c>
      <c r="G10" s="90">
        <f t="shared" si="1"/>
        <v>1.2310136869452601</v>
      </c>
      <c r="H10" s="70">
        <v>78629</v>
      </c>
      <c r="I10" s="30">
        <v>72678</v>
      </c>
      <c r="J10" s="68">
        <v>71338</v>
      </c>
      <c r="K10" s="60">
        <f t="shared" si="3"/>
        <v>0.83054474625970187</v>
      </c>
      <c r="L10" s="57">
        <f t="shared" si="4"/>
        <v>0.9243154561294179</v>
      </c>
      <c r="M10" s="61">
        <f t="shared" si="5"/>
        <v>0.98156250859957617</v>
      </c>
      <c r="O10" s="79"/>
    </row>
    <row r="11" spans="1:15" ht="20.25" x14ac:dyDescent="0.3">
      <c r="A11" s="16" t="s">
        <v>12</v>
      </c>
      <c r="B11" s="43" t="s">
        <v>17</v>
      </c>
      <c r="C11" s="53">
        <v>25.5</v>
      </c>
      <c r="D11" s="21">
        <v>0.5</v>
      </c>
      <c r="E11" s="30">
        <v>0.5</v>
      </c>
      <c r="F11" s="83">
        <v>0.5</v>
      </c>
      <c r="G11" s="90">
        <f t="shared" si="1"/>
        <v>1.9607843137254902E-2</v>
      </c>
      <c r="H11" s="70">
        <v>2.9</v>
      </c>
      <c r="I11" s="30">
        <v>3</v>
      </c>
      <c r="J11" s="68">
        <v>49.7</v>
      </c>
      <c r="K11" s="60">
        <f t="shared" si="3"/>
        <v>5.8</v>
      </c>
      <c r="L11" s="57">
        <f t="shared" si="4"/>
        <v>1.0344827586206897</v>
      </c>
      <c r="M11" s="61">
        <f t="shared" si="5"/>
        <v>16.566666666666666</v>
      </c>
      <c r="O11" s="79"/>
    </row>
    <row r="12" spans="1:15" ht="56.25" x14ac:dyDescent="0.3">
      <c r="A12" s="16" t="s">
        <v>11</v>
      </c>
      <c r="B12" s="43" t="s">
        <v>18</v>
      </c>
      <c r="C12" s="53">
        <v>9454.7999999999993</v>
      </c>
      <c r="D12" s="21">
        <v>11400.5</v>
      </c>
      <c r="E12" s="30">
        <v>10610.1</v>
      </c>
      <c r="F12" s="83">
        <v>12208.3</v>
      </c>
      <c r="G12" s="90">
        <f t="shared" si="1"/>
        <v>1.2912277361763338</v>
      </c>
      <c r="H12" s="70">
        <v>10345</v>
      </c>
      <c r="I12" s="30">
        <v>9586</v>
      </c>
      <c r="J12" s="68">
        <v>9566</v>
      </c>
      <c r="K12" s="60">
        <f t="shared" si="3"/>
        <v>0.84737432730191764</v>
      </c>
      <c r="L12" s="57">
        <f t="shared" si="4"/>
        <v>0.92663122281295307</v>
      </c>
      <c r="M12" s="61">
        <f t="shared" si="5"/>
        <v>0.99791362403505113</v>
      </c>
      <c r="O12" s="79"/>
    </row>
    <row r="13" spans="1:15" ht="26.25" customHeight="1" x14ac:dyDescent="0.3">
      <c r="A13" s="16" t="s">
        <v>10</v>
      </c>
      <c r="B13" s="43" t="s">
        <v>19</v>
      </c>
      <c r="C13" s="53">
        <v>0</v>
      </c>
      <c r="D13" s="21">
        <v>9.4</v>
      </c>
      <c r="E13" s="30">
        <v>9.4</v>
      </c>
      <c r="F13" s="83">
        <v>9.4</v>
      </c>
      <c r="G13" s="90" t="e">
        <f>F13/C13</f>
        <v>#DIV/0!</v>
      </c>
      <c r="H13" s="70">
        <v>15</v>
      </c>
      <c r="I13" s="30">
        <v>15</v>
      </c>
      <c r="J13" s="68">
        <v>15</v>
      </c>
      <c r="K13" s="60">
        <f t="shared" si="3"/>
        <v>1.5957446808510638</v>
      </c>
      <c r="L13" s="57">
        <f t="shared" si="4"/>
        <v>1</v>
      </c>
      <c r="M13" s="61">
        <f t="shared" si="5"/>
        <v>1</v>
      </c>
      <c r="O13" s="79"/>
    </row>
    <row r="14" spans="1:15" ht="20.25" x14ac:dyDescent="0.3">
      <c r="A14" s="16" t="s">
        <v>9</v>
      </c>
      <c r="B14" s="43" t="s">
        <v>20</v>
      </c>
      <c r="C14" s="53">
        <v>0</v>
      </c>
      <c r="D14" s="21">
        <v>41.6</v>
      </c>
      <c r="E14" s="30">
        <v>0</v>
      </c>
      <c r="F14" s="83">
        <v>0</v>
      </c>
      <c r="G14" s="90" t="s">
        <v>87</v>
      </c>
      <c r="H14" s="70">
        <v>1000</v>
      </c>
      <c r="I14" s="30">
        <v>300</v>
      </c>
      <c r="J14" s="68">
        <v>300</v>
      </c>
      <c r="K14" s="60" t="e">
        <f t="shared" si="3"/>
        <v>#DIV/0!</v>
      </c>
      <c r="L14" s="57">
        <f t="shared" si="4"/>
        <v>0.3</v>
      </c>
      <c r="M14" s="61">
        <f t="shared" si="5"/>
        <v>1</v>
      </c>
      <c r="O14" s="79"/>
    </row>
    <row r="15" spans="1:15" ht="20.25" x14ac:dyDescent="0.3">
      <c r="A15" s="16" t="s">
        <v>22</v>
      </c>
      <c r="B15" s="43" t="s">
        <v>21</v>
      </c>
      <c r="C15" s="53">
        <v>17393.8</v>
      </c>
      <c r="D15" s="21">
        <v>17118</v>
      </c>
      <c r="E15" s="30">
        <v>13828.3</v>
      </c>
      <c r="F15" s="83">
        <f>17310.8</f>
        <v>17310.8</v>
      </c>
      <c r="G15" s="90">
        <f t="shared" ref="G15:G55" si="6">F15/C15</f>
        <v>0.99522818475548758</v>
      </c>
      <c r="H15" s="70">
        <v>13462.2</v>
      </c>
      <c r="I15" s="30">
        <v>11962.4</v>
      </c>
      <c r="J15" s="68">
        <v>11312.4</v>
      </c>
      <c r="K15" s="60">
        <f t="shared" si="3"/>
        <v>0.77767636388843964</v>
      </c>
      <c r="L15" s="57">
        <f t="shared" si="4"/>
        <v>0.88859176063347733</v>
      </c>
      <c r="M15" s="61">
        <f t="shared" si="5"/>
        <v>0.94566307764328228</v>
      </c>
      <c r="O15" s="79"/>
    </row>
    <row r="16" spans="1:15" ht="20.25" x14ac:dyDescent="0.3">
      <c r="A16" s="17" t="s">
        <v>113</v>
      </c>
      <c r="B16" s="44" t="s">
        <v>114</v>
      </c>
      <c r="C16" s="51">
        <f t="shared" ref="C16:F16" si="7">SUM(C17)</f>
        <v>1410</v>
      </c>
      <c r="D16" s="41">
        <f t="shared" si="7"/>
        <v>1464.7</v>
      </c>
      <c r="E16" s="29">
        <f t="shared" si="7"/>
        <v>1226.4000000000001</v>
      </c>
      <c r="F16" s="84">
        <f t="shared" si="7"/>
        <v>1464.7</v>
      </c>
      <c r="G16" s="88">
        <f t="shared" si="6"/>
        <v>1.0387943262411348</v>
      </c>
      <c r="H16" s="69">
        <f>SUM(H17)</f>
        <v>1751</v>
      </c>
      <c r="I16" s="29">
        <f>SUM(I17)</f>
        <v>1941.6</v>
      </c>
      <c r="J16" s="67">
        <f>SUM(J17)</f>
        <v>2141.8000000000002</v>
      </c>
      <c r="K16" s="58">
        <f t="shared" si="3"/>
        <v>1.1954666484604355</v>
      </c>
      <c r="L16" s="56">
        <f t="shared" si="4"/>
        <v>1.1088520845231296</v>
      </c>
      <c r="M16" s="59">
        <f t="shared" si="5"/>
        <v>1.1031108364235684</v>
      </c>
      <c r="O16" s="79"/>
    </row>
    <row r="17" spans="1:15" ht="20.25" x14ac:dyDescent="0.3">
      <c r="A17" s="16" t="s">
        <v>115</v>
      </c>
      <c r="B17" s="43" t="s">
        <v>116</v>
      </c>
      <c r="C17" s="53">
        <v>1410</v>
      </c>
      <c r="D17" s="21">
        <v>1464.7</v>
      </c>
      <c r="E17" s="30">
        <v>1226.4000000000001</v>
      </c>
      <c r="F17" s="85">
        <v>1464.7</v>
      </c>
      <c r="G17" s="90">
        <f t="shared" si="6"/>
        <v>1.0387943262411348</v>
      </c>
      <c r="H17" s="70">
        <v>1751</v>
      </c>
      <c r="I17" s="30">
        <v>1941.6</v>
      </c>
      <c r="J17" s="68">
        <v>2141.8000000000002</v>
      </c>
      <c r="K17" s="60">
        <f t="shared" si="3"/>
        <v>1.1954666484604355</v>
      </c>
      <c r="L17" s="57">
        <f t="shared" si="4"/>
        <v>1.1088520845231296</v>
      </c>
      <c r="M17" s="61">
        <f t="shared" si="5"/>
        <v>1.1031108364235684</v>
      </c>
      <c r="O17" s="79"/>
    </row>
    <row r="18" spans="1:15" ht="37.5" x14ac:dyDescent="0.3">
      <c r="A18" s="17" t="s">
        <v>23</v>
      </c>
      <c r="B18" s="45" t="s">
        <v>37</v>
      </c>
      <c r="C18" s="51">
        <f>SUM(C19:C20)</f>
        <v>8031.2</v>
      </c>
      <c r="D18" s="41">
        <f t="shared" ref="D18:F18" si="8">SUM(D19:D20)</f>
        <v>38464.9</v>
      </c>
      <c r="E18" s="29">
        <f t="shared" si="8"/>
        <v>7087.2</v>
      </c>
      <c r="F18" s="84">
        <f t="shared" si="8"/>
        <v>38402.699999999997</v>
      </c>
      <c r="G18" s="88">
        <f t="shared" si="6"/>
        <v>4.7816889132383702</v>
      </c>
      <c r="H18" s="69">
        <f>SUM(H19:H20)</f>
        <v>27558.300000000003</v>
      </c>
      <c r="I18" s="29">
        <f>SUM(I19:I20)</f>
        <v>16945.5</v>
      </c>
      <c r="J18" s="67">
        <f t="shared" ref="J18" si="9">SUM(J19:J20)</f>
        <v>7558.4</v>
      </c>
      <c r="K18" s="58">
        <f t="shared" si="3"/>
        <v>0.71761360529337792</v>
      </c>
      <c r="L18" s="56">
        <f t="shared" si="4"/>
        <v>0.61489641959046815</v>
      </c>
      <c r="M18" s="59">
        <f t="shared" si="5"/>
        <v>0.44604172199108905</v>
      </c>
      <c r="O18" s="79"/>
    </row>
    <row r="19" spans="1:15" ht="20.25" x14ac:dyDescent="0.3">
      <c r="A19" s="18" t="s">
        <v>24</v>
      </c>
      <c r="B19" s="46" t="s">
        <v>93</v>
      </c>
      <c r="C19" s="53">
        <v>7881.2</v>
      </c>
      <c r="D19" s="21">
        <v>8162.8</v>
      </c>
      <c r="E19" s="30">
        <v>6736.5</v>
      </c>
      <c r="F19" s="83">
        <v>8148.4</v>
      </c>
      <c r="G19" s="90">
        <f t="shared" si="6"/>
        <v>1.0339034664771862</v>
      </c>
      <c r="H19" s="70">
        <v>8211.4</v>
      </c>
      <c r="I19" s="30">
        <v>7253.4</v>
      </c>
      <c r="J19" s="68">
        <v>7058.4</v>
      </c>
      <c r="K19" s="60">
        <f t="shared" si="3"/>
        <v>1.0077315792057338</v>
      </c>
      <c r="L19" s="57">
        <f t="shared" si="4"/>
        <v>0.88333292739362346</v>
      </c>
      <c r="M19" s="61">
        <f t="shared" si="5"/>
        <v>0.97311605591860373</v>
      </c>
      <c r="O19" s="79"/>
    </row>
    <row r="20" spans="1:15" ht="56.25" x14ac:dyDescent="0.3">
      <c r="A20" s="18" t="s">
        <v>92</v>
      </c>
      <c r="B20" s="46" t="s">
        <v>94</v>
      </c>
      <c r="C20" s="52">
        <v>150</v>
      </c>
      <c r="D20" s="21">
        <v>30302.1</v>
      </c>
      <c r="E20" s="30">
        <v>350.7</v>
      </c>
      <c r="F20" s="83">
        <v>30254.3</v>
      </c>
      <c r="G20" s="89" t="s">
        <v>87</v>
      </c>
      <c r="H20" s="70">
        <v>19346.900000000001</v>
      </c>
      <c r="I20" s="30">
        <v>9692.1</v>
      </c>
      <c r="J20" s="68">
        <v>500</v>
      </c>
      <c r="K20" s="60">
        <f t="shared" si="3"/>
        <v>0.63947604142221115</v>
      </c>
      <c r="L20" s="57">
        <f t="shared" si="4"/>
        <v>0.50096397872527376</v>
      </c>
      <c r="M20" s="61">
        <f t="shared" si="5"/>
        <v>5.1588407053167008E-2</v>
      </c>
      <c r="O20" s="79"/>
    </row>
    <row r="21" spans="1:15" ht="20.25" x14ac:dyDescent="0.3">
      <c r="A21" s="17" t="s">
        <v>25</v>
      </c>
      <c r="B21" s="44" t="s">
        <v>31</v>
      </c>
      <c r="C21" s="51">
        <f t="shared" ref="C21:F21" si="10">SUM(C22:C27)</f>
        <v>164697.59999999998</v>
      </c>
      <c r="D21" s="41">
        <f t="shared" si="10"/>
        <v>256074.4</v>
      </c>
      <c r="E21" s="31">
        <f t="shared" si="10"/>
        <v>193401.2</v>
      </c>
      <c r="F21" s="84">
        <f t="shared" si="10"/>
        <v>252391.6</v>
      </c>
      <c r="G21" s="88">
        <f t="shared" si="6"/>
        <v>1.5324546320043524</v>
      </c>
      <c r="H21" s="69">
        <f>SUM(H22:H27)</f>
        <v>195498.40000000002</v>
      </c>
      <c r="I21" s="29">
        <f>SUM(I22:I27)</f>
        <v>177574.09999999998</v>
      </c>
      <c r="J21" s="67">
        <f>SUM(J22:J27)</f>
        <v>178795.3</v>
      </c>
      <c r="K21" s="58">
        <f t="shared" si="3"/>
        <v>0.77458362322676355</v>
      </c>
      <c r="L21" s="56">
        <f t="shared" si="4"/>
        <v>0.90831485065862405</v>
      </c>
      <c r="M21" s="59">
        <f t="shared" si="5"/>
        <v>1.0068771290407779</v>
      </c>
      <c r="O21" s="79"/>
    </row>
    <row r="22" spans="1:15" ht="20.25" x14ac:dyDescent="0.3">
      <c r="A22" s="16" t="s">
        <v>26</v>
      </c>
      <c r="B22" s="46" t="s">
        <v>32</v>
      </c>
      <c r="C22" s="52">
        <v>0</v>
      </c>
      <c r="D22" s="21">
        <v>0</v>
      </c>
      <c r="E22" s="30">
        <v>0</v>
      </c>
      <c r="F22" s="83">
        <v>0</v>
      </c>
      <c r="G22" s="89" t="s">
        <v>87</v>
      </c>
      <c r="H22" s="70">
        <v>0</v>
      </c>
      <c r="I22" s="30">
        <v>0</v>
      </c>
      <c r="J22" s="68">
        <v>0</v>
      </c>
      <c r="K22" s="60" t="s">
        <v>87</v>
      </c>
      <c r="L22" s="57" t="s">
        <v>87</v>
      </c>
      <c r="M22" s="61" t="s">
        <v>87</v>
      </c>
      <c r="O22" s="79"/>
    </row>
    <row r="23" spans="1:15" ht="20.25" x14ac:dyDescent="0.3">
      <c r="A23" s="16" t="s">
        <v>27</v>
      </c>
      <c r="B23" s="47" t="s">
        <v>36</v>
      </c>
      <c r="C23" s="52">
        <v>36109</v>
      </c>
      <c r="D23" s="21">
        <v>51005</v>
      </c>
      <c r="E23" s="30">
        <v>38457</v>
      </c>
      <c r="F23" s="83">
        <v>50755</v>
      </c>
      <c r="G23" s="89">
        <f t="shared" si="6"/>
        <v>1.4056052507685064</v>
      </c>
      <c r="H23" s="70">
        <v>54385.3</v>
      </c>
      <c r="I23" s="30">
        <v>56615.1</v>
      </c>
      <c r="J23" s="68">
        <v>58936.3</v>
      </c>
      <c r="K23" s="60">
        <f t="shared" si="3"/>
        <v>1.0715259580336913</v>
      </c>
      <c r="L23" s="57">
        <f t="shared" si="4"/>
        <v>1.0410000496457681</v>
      </c>
      <c r="M23" s="61">
        <f t="shared" si="5"/>
        <v>1.0409996626341735</v>
      </c>
      <c r="O23" s="79"/>
    </row>
    <row r="24" spans="1:15" ht="20.25" x14ac:dyDescent="0.3">
      <c r="A24" s="16" t="s">
        <v>103</v>
      </c>
      <c r="B24" s="46" t="s">
        <v>112</v>
      </c>
      <c r="C24" s="53">
        <v>0</v>
      </c>
      <c r="D24" s="21">
        <v>75</v>
      </c>
      <c r="E24" s="30">
        <v>75</v>
      </c>
      <c r="F24" s="83">
        <v>75</v>
      </c>
      <c r="G24" s="90" t="e">
        <f t="shared" si="6"/>
        <v>#DIV/0!</v>
      </c>
      <c r="H24" s="70">
        <v>113.3</v>
      </c>
      <c r="I24" s="30">
        <v>43.3</v>
      </c>
      <c r="J24" s="68">
        <v>43.3</v>
      </c>
      <c r="K24" s="60" t="s">
        <v>87</v>
      </c>
      <c r="L24" s="57" t="s">
        <v>87</v>
      </c>
      <c r="M24" s="61" t="s">
        <v>87</v>
      </c>
      <c r="O24" s="79"/>
    </row>
    <row r="25" spans="1:15" ht="20.25" x14ac:dyDescent="0.3">
      <c r="A25" s="16" t="s">
        <v>28</v>
      </c>
      <c r="B25" s="46" t="s">
        <v>33</v>
      </c>
      <c r="C25" s="53">
        <v>26701.1</v>
      </c>
      <c r="D25" s="21">
        <v>30397.1</v>
      </c>
      <c r="E25" s="30">
        <v>25916.6</v>
      </c>
      <c r="F25" s="83">
        <v>30788.6</v>
      </c>
      <c r="G25" s="90">
        <f t="shared" si="6"/>
        <v>1.1530835808262581</v>
      </c>
      <c r="H25" s="70">
        <v>24020</v>
      </c>
      <c r="I25" s="30">
        <v>21290</v>
      </c>
      <c r="J25" s="68">
        <v>20190</v>
      </c>
      <c r="K25" s="60">
        <f t="shared" si="3"/>
        <v>0.78015888997875837</v>
      </c>
      <c r="L25" s="57">
        <f t="shared" si="4"/>
        <v>0.88634471273938387</v>
      </c>
      <c r="M25" s="61">
        <f t="shared" si="5"/>
        <v>0.94833255049318932</v>
      </c>
      <c r="O25" s="79"/>
    </row>
    <row r="26" spans="1:15" ht="20.25" x14ac:dyDescent="0.3">
      <c r="A26" s="16" t="s">
        <v>29</v>
      </c>
      <c r="B26" s="46" t="s">
        <v>34</v>
      </c>
      <c r="C26" s="53">
        <v>94899.7</v>
      </c>
      <c r="D26" s="21">
        <v>153819.29999999999</v>
      </c>
      <c r="E26" s="30">
        <v>111200.4</v>
      </c>
      <c r="F26" s="83">
        <v>148972.9</v>
      </c>
      <c r="G26" s="90">
        <f t="shared" si="6"/>
        <v>1.5697931605684738</v>
      </c>
      <c r="H26" s="70">
        <f>111917.8-2846.2</f>
        <v>109071.6</v>
      </c>
      <c r="I26" s="30">
        <v>96555.7</v>
      </c>
      <c r="J26" s="68">
        <v>96555.7</v>
      </c>
      <c r="K26" s="60">
        <f t="shared" si="3"/>
        <v>0.73215732525848665</v>
      </c>
      <c r="L26" s="57">
        <f t="shared" si="4"/>
        <v>0.8852506060239328</v>
      </c>
      <c r="M26" s="61">
        <f t="shared" si="5"/>
        <v>1</v>
      </c>
      <c r="O26" s="79"/>
    </row>
    <row r="27" spans="1:15" ht="37.5" x14ac:dyDescent="0.3">
      <c r="A27" s="16" t="s">
        <v>30</v>
      </c>
      <c r="B27" s="46" t="s">
        <v>35</v>
      </c>
      <c r="C27" s="53">
        <v>6987.8</v>
      </c>
      <c r="D27" s="21">
        <v>20778</v>
      </c>
      <c r="E27" s="30">
        <v>17752.2</v>
      </c>
      <c r="F27" s="83">
        <v>21800.1</v>
      </c>
      <c r="G27" s="90">
        <f t="shared" si="6"/>
        <v>3.1197372563610863</v>
      </c>
      <c r="H27" s="70">
        <v>7908.2</v>
      </c>
      <c r="I27" s="30">
        <v>3070</v>
      </c>
      <c r="J27" s="68">
        <v>3070</v>
      </c>
      <c r="K27" s="60">
        <f t="shared" si="3"/>
        <v>0.36275980385411077</v>
      </c>
      <c r="L27" s="57">
        <f t="shared" si="4"/>
        <v>0.38820464833969803</v>
      </c>
      <c r="M27" s="61">
        <f t="shared" si="5"/>
        <v>1</v>
      </c>
      <c r="O27" s="79"/>
    </row>
    <row r="28" spans="1:15" ht="20.25" x14ac:dyDescent="0.3">
      <c r="A28" s="17" t="s">
        <v>38</v>
      </c>
      <c r="B28" s="45" t="s">
        <v>43</v>
      </c>
      <c r="C28" s="51">
        <f>SUM(C29:C32)</f>
        <v>375247.10000000003</v>
      </c>
      <c r="D28" s="41">
        <f>SUM(D29:D32)</f>
        <v>218386.8</v>
      </c>
      <c r="E28" s="29">
        <f t="shared" ref="E28:F28" si="11">SUM(E29:E32)</f>
        <v>184413.4</v>
      </c>
      <c r="F28" s="84">
        <f t="shared" si="11"/>
        <v>214992.5</v>
      </c>
      <c r="G28" s="88">
        <f t="shared" si="6"/>
        <v>0.57293580683235124</v>
      </c>
      <c r="H28" s="69">
        <f>SUM(H29:H32)</f>
        <v>738779.1</v>
      </c>
      <c r="I28" s="29">
        <f>SUM(I29:I32)</f>
        <v>176221.8</v>
      </c>
      <c r="J28" s="67">
        <f t="shared" ref="J28" si="12">SUM(J29:J32)</f>
        <v>305391.09999999998</v>
      </c>
      <c r="K28" s="58">
        <f t="shared" si="3"/>
        <v>3.4363017314557482</v>
      </c>
      <c r="L28" s="56">
        <f t="shared" si="4"/>
        <v>0.23853111166788557</v>
      </c>
      <c r="M28" s="59">
        <f t="shared" si="5"/>
        <v>1.7329927398312808</v>
      </c>
      <c r="O28" s="79"/>
    </row>
    <row r="29" spans="1:15" ht="20.25" x14ac:dyDescent="0.3">
      <c r="A29" s="16" t="s">
        <v>39</v>
      </c>
      <c r="B29" s="46" t="s">
        <v>44</v>
      </c>
      <c r="C29" s="53">
        <v>1428.9</v>
      </c>
      <c r="D29" s="21">
        <v>1617.8</v>
      </c>
      <c r="E29" s="30">
        <v>1351.8</v>
      </c>
      <c r="F29" s="83">
        <v>1686.7</v>
      </c>
      <c r="G29" s="90">
        <f t="shared" si="6"/>
        <v>1.1804185037441388</v>
      </c>
      <c r="H29" s="70">
        <v>700</v>
      </c>
      <c r="I29" s="30">
        <v>700</v>
      </c>
      <c r="J29" s="68">
        <v>700</v>
      </c>
      <c r="K29" s="60">
        <f t="shared" si="3"/>
        <v>0.41501156103634312</v>
      </c>
      <c r="L29" s="57">
        <f t="shared" si="4"/>
        <v>1</v>
      </c>
      <c r="M29" s="61">
        <f t="shared" si="5"/>
        <v>1</v>
      </c>
      <c r="O29" s="79"/>
    </row>
    <row r="30" spans="1:15" ht="20.25" x14ac:dyDescent="0.3">
      <c r="A30" s="16" t="s">
        <v>40</v>
      </c>
      <c r="B30" s="46" t="s">
        <v>45</v>
      </c>
      <c r="C30" s="53">
        <v>331930.90000000002</v>
      </c>
      <c r="D30" s="21">
        <v>144678.5</v>
      </c>
      <c r="E30" s="30">
        <v>117845.5</v>
      </c>
      <c r="F30" s="83">
        <v>141477.79999999999</v>
      </c>
      <c r="G30" s="90">
        <f t="shared" si="6"/>
        <v>0.42622666344109567</v>
      </c>
      <c r="H30" s="70">
        <f>715403.9+2846.2</f>
        <v>718250.1</v>
      </c>
      <c r="I30" s="30">
        <v>158442.79999999999</v>
      </c>
      <c r="J30" s="68">
        <v>288242.09999999998</v>
      </c>
      <c r="K30" s="60">
        <f t="shared" si="3"/>
        <v>5.0767689347728053</v>
      </c>
      <c r="L30" s="57">
        <f t="shared" si="4"/>
        <v>0.22059558362748574</v>
      </c>
      <c r="M30" s="61">
        <f t="shared" si="5"/>
        <v>1.8192186707127114</v>
      </c>
      <c r="O30" s="79"/>
    </row>
    <row r="31" spans="1:15" ht="20.25" x14ac:dyDescent="0.3">
      <c r="A31" s="16" t="s">
        <v>41</v>
      </c>
      <c r="B31" s="46" t="s">
        <v>46</v>
      </c>
      <c r="C31" s="53">
        <v>34799.599999999999</v>
      </c>
      <c r="D31" s="21">
        <v>62764.4</v>
      </c>
      <c r="E31" s="30">
        <v>57194.3</v>
      </c>
      <c r="F31" s="83">
        <v>62231.7</v>
      </c>
      <c r="G31" s="90">
        <f t="shared" si="6"/>
        <v>1.788287796411453</v>
      </c>
      <c r="H31" s="70">
        <v>11454</v>
      </c>
      <c r="I31" s="30">
        <v>9430</v>
      </c>
      <c r="J31" s="68">
        <v>8830</v>
      </c>
      <c r="K31" s="60">
        <f t="shared" si="3"/>
        <v>0.18405410747255821</v>
      </c>
      <c r="L31" s="57">
        <f t="shared" si="4"/>
        <v>0.82329317269076308</v>
      </c>
      <c r="M31" s="61">
        <f t="shared" si="5"/>
        <v>0.93637327677624604</v>
      </c>
      <c r="O31" s="79"/>
    </row>
    <row r="32" spans="1:15" ht="37.5" x14ac:dyDescent="0.3">
      <c r="A32" s="16" t="s">
        <v>90</v>
      </c>
      <c r="B32" s="46" t="s">
        <v>91</v>
      </c>
      <c r="C32" s="52">
        <v>7087.7</v>
      </c>
      <c r="D32" s="21">
        <v>9326.1</v>
      </c>
      <c r="E32" s="30">
        <v>8021.8</v>
      </c>
      <c r="F32" s="83">
        <v>9596.2999999999993</v>
      </c>
      <c r="G32" s="89">
        <f t="shared" si="6"/>
        <v>1.3539371023039914</v>
      </c>
      <c r="H32" s="70">
        <v>8375</v>
      </c>
      <c r="I32" s="30">
        <v>7649</v>
      </c>
      <c r="J32" s="68">
        <v>7619</v>
      </c>
      <c r="K32" s="60">
        <f t="shared" si="3"/>
        <v>0.87273219886831388</v>
      </c>
      <c r="L32" s="57">
        <f t="shared" si="4"/>
        <v>0.91331343283582089</v>
      </c>
      <c r="M32" s="61">
        <f t="shared" si="5"/>
        <v>0.99607791868218065</v>
      </c>
      <c r="O32" s="79"/>
    </row>
    <row r="33" spans="1:15" ht="20.25" x14ac:dyDescent="0.3">
      <c r="A33" s="17" t="s">
        <v>109</v>
      </c>
      <c r="B33" s="80" t="s">
        <v>118</v>
      </c>
      <c r="C33" s="51">
        <f>C34</f>
        <v>0</v>
      </c>
      <c r="D33" s="75">
        <f t="shared" ref="D33:F33" si="13">D34</f>
        <v>9836.1</v>
      </c>
      <c r="E33" s="29">
        <f t="shared" si="13"/>
        <v>0</v>
      </c>
      <c r="F33" s="86">
        <f t="shared" si="13"/>
        <v>0</v>
      </c>
      <c r="G33" s="88" t="e">
        <f>F33/C33</f>
        <v>#DIV/0!</v>
      </c>
      <c r="H33" s="51">
        <f t="shared" ref="H33" si="14">H34</f>
        <v>9836.1</v>
      </c>
      <c r="I33" s="51">
        <f t="shared" ref="I33" si="15">I34</f>
        <v>0</v>
      </c>
      <c r="J33" s="51">
        <f t="shared" ref="J33" si="16">J34</f>
        <v>0</v>
      </c>
      <c r="K33" s="58" t="e">
        <f t="shared" ref="K33:K34" si="17">H33/F33</f>
        <v>#DIV/0!</v>
      </c>
      <c r="L33" s="56">
        <f t="shared" ref="L33:L34" si="18">I33/H33</f>
        <v>0</v>
      </c>
      <c r="M33" s="59" t="e">
        <f t="shared" ref="M33:M34" si="19">J33/I33</f>
        <v>#DIV/0!</v>
      </c>
      <c r="O33" s="79"/>
    </row>
    <row r="34" spans="1:15" ht="37.5" x14ac:dyDescent="0.3">
      <c r="A34" s="16" t="s">
        <v>110</v>
      </c>
      <c r="B34" s="46" t="s">
        <v>111</v>
      </c>
      <c r="C34" s="52">
        <v>0</v>
      </c>
      <c r="D34" s="21">
        <v>9836.1</v>
      </c>
      <c r="E34" s="30">
        <v>0</v>
      </c>
      <c r="F34" s="85">
        <v>0</v>
      </c>
      <c r="G34" s="89"/>
      <c r="H34" s="70">
        <v>9836.1</v>
      </c>
      <c r="I34" s="30">
        <v>0</v>
      </c>
      <c r="J34" s="68">
        <v>0</v>
      </c>
      <c r="K34" s="60" t="e">
        <f t="shared" si="17"/>
        <v>#DIV/0!</v>
      </c>
      <c r="L34" s="57">
        <f t="shared" si="18"/>
        <v>0</v>
      </c>
      <c r="M34" s="61" t="e">
        <f t="shared" si="19"/>
        <v>#DIV/0!</v>
      </c>
      <c r="O34" s="79"/>
    </row>
    <row r="35" spans="1:15" ht="20.25" x14ac:dyDescent="0.3">
      <c r="A35" s="17" t="s">
        <v>42</v>
      </c>
      <c r="B35" s="45" t="s">
        <v>47</v>
      </c>
      <c r="C35" s="51">
        <f>SUM(C36:C40)</f>
        <v>653701.70000000007</v>
      </c>
      <c r="D35" s="41">
        <f>SUM(D36+D37+D38+D39+D40)</f>
        <v>753211.2</v>
      </c>
      <c r="E35" s="31">
        <f>SUM(E36:E40)</f>
        <v>636557.5</v>
      </c>
      <c r="F35" s="84">
        <f>SUM(F36:F40)</f>
        <v>750198.7</v>
      </c>
      <c r="G35" s="88">
        <f t="shared" si="6"/>
        <v>1.147616259832275</v>
      </c>
      <c r="H35" s="69">
        <f>SUM(H36:H40)</f>
        <v>729307.6</v>
      </c>
      <c r="I35" s="29">
        <f>SUM(I36:I40)</f>
        <v>690997.6</v>
      </c>
      <c r="J35" s="67">
        <f>SUM(J36:J40)</f>
        <v>667210.09999999986</v>
      </c>
      <c r="K35" s="58">
        <f t="shared" si="3"/>
        <v>0.97215257771041197</v>
      </c>
      <c r="L35" s="56">
        <f t="shared" si="4"/>
        <v>0.9474707242869812</v>
      </c>
      <c r="M35" s="59">
        <f t="shared" si="5"/>
        <v>0.96557513369076808</v>
      </c>
      <c r="O35" s="79"/>
    </row>
    <row r="36" spans="1:15" ht="20.25" x14ac:dyDescent="0.3">
      <c r="A36" s="16" t="s">
        <v>48</v>
      </c>
      <c r="B36" s="46" t="s">
        <v>53</v>
      </c>
      <c r="C36" s="53">
        <v>194406.5</v>
      </c>
      <c r="D36" s="21">
        <v>210805.2</v>
      </c>
      <c r="E36" s="30">
        <v>173143.9</v>
      </c>
      <c r="F36" s="83">
        <f>208158.8</f>
        <v>208158.8</v>
      </c>
      <c r="G36" s="90">
        <f t="shared" si="6"/>
        <v>1.0707399186755586</v>
      </c>
      <c r="H36" s="70">
        <v>199958.5</v>
      </c>
      <c r="I36" s="30">
        <v>187701</v>
      </c>
      <c r="J36" s="68">
        <v>182450.5</v>
      </c>
      <c r="K36" s="60">
        <f t="shared" si="3"/>
        <v>0.96060555691135807</v>
      </c>
      <c r="L36" s="57">
        <f t="shared" si="4"/>
        <v>0.93869978020439238</v>
      </c>
      <c r="M36" s="61">
        <f t="shared" si="5"/>
        <v>0.97202732004624381</v>
      </c>
      <c r="O36" s="79"/>
    </row>
    <row r="37" spans="1:15" ht="20.25" x14ac:dyDescent="0.3">
      <c r="A37" s="16" t="s">
        <v>49</v>
      </c>
      <c r="B37" s="46" t="s">
        <v>54</v>
      </c>
      <c r="C37" s="53">
        <v>373762.9</v>
      </c>
      <c r="D37" s="21">
        <v>421879.8</v>
      </c>
      <c r="E37" s="30">
        <v>359026</v>
      </c>
      <c r="F37" s="83">
        <v>422295.6</v>
      </c>
      <c r="G37" s="90">
        <f t="shared" si="6"/>
        <v>1.1298488961852553</v>
      </c>
      <c r="H37" s="70">
        <v>418334.4</v>
      </c>
      <c r="I37" s="30">
        <v>407224.2</v>
      </c>
      <c r="J37" s="68">
        <f>389042.3+0.1</f>
        <v>389042.39999999997</v>
      </c>
      <c r="K37" s="60">
        <f t="shared" si="3"/>
        <v>0.9906198406992639</v>
      </c>
      <c r="L37" s="57">
        <f t="shared" si="4"/>
        <v>0.97344182070611451</v>
      </c>
      <c r="M37" s="61">
        <f t="shared" si="5"/>
        <v>0.95535186759529511</v>
      </c>
      <c r="O37" s="79"/>
    </row>
    <row r="38" spans="1:15" ht="20.25" x14ac:dyDescent="0.3">
      <c r="A38" s="16" t="s">
        <v>50</v>
      </c>
      <c r="B38" s="46" t="s">
        <v>55</v>
      </c>
      <c r="C38" s="53">
        <v>56375</v>
      </c>
      <c r="D38" s="21">
        <v>86460.800000000003</v>
      </c>
      <c r="E38" s="30">
        <v>74768.800000000003</v>
      </c>
      <c r="F38" s="83">
        <v>85696.8</v>
      </c>
      <c r="G38" s="90">
        <f t="shared" si="6"/>
        <v>1.5201206208425722</v>
      </c>
      <c r="H38" s="70">
        <v>80383.5</v>
      </c>
      <c r="I38" s="30">
        <v>66691</v>
      </c>
      <c r="J38" s="68">
        <v>66641</v>
      </c>
      <c r="K38" s="60">
        <f t="shared" si="3"/>
        <v>0.93799885176576014</v>
      </c>
      <c r="L38" s="57">
        <f t="shared" si="4"/>
        <v>0.8296603158608421</v>
      </c>
      <c r="M38" s="61">
        <f t="shared" si="5"/>
        <v>0.99925027365011776</v>
      </c>
      <c r="O38" s="79"/>
    </row>
    <row r="39" spans="1:15" ht="20.25" x14ac:dyDescent="0.3">
      <c r="A39" s="16" t="s">
        <v>51</v>
      </c>
      <c r="B39" s="48" t="s">
        <v>56</v>
      </c>
      <c r="C39" s="53">
        <v>460.4</v>
      </c>
      <c r="D39" s="21">
        <v>402.2</v>
      </c>
      <c r="E39" s="30">
        <v>402.2</v>
      </c>
      <c r="F39" s="83">
        <v>402.2</v>
      </c>
      <c r="G39" s="90">
        <f t="shared" si="6"/>
        <v>0.87358818418766293</v>
      </c>
      <c r="H39" s="70">
        <v>411.1</v>
      </c>
      <c r="I39" s="30">
        <v>411.1</v>
      </c>
      <c r="J39" s="68">
        <v>411.1</v>
      </c>
      <c r="K39" s="60">
        <f t="shared" si="3"/>
        <v>1.0221282943809051</v>
      </c>
      <c r="L39" s="57">
        <f t="shared" si="4"/>
        <v>1</v>
      </c>
      <c r="M39" s="61">
        <f t="shared" si="5"/>
        <v>1</v>
      </c>
      <c r="O39" s="79"/>
    </row>
    <row r="40" spans="1:15" ht="20.25" x14ac:dyDescent="0.3">
      <c r="A40" s="16" t="s">
        <v>52</v>
      </c>
      <c r="B40" s="46" t="s">
        <v>57</v>
      </c>
      <c r="C40" s="53">
        <v>28696.9</v>
      </c>
      <c r="D40" s="21">
        <v>33663.199999999997</v>
      </c>
      <c r="E40" s="30">
        <v>29216.6</v>
      </c>
      <c r="F40" s="83">
        <v>33645.300000000003</v>
      </c>
      <c r="G40" s="90">
        <f t="shared" si="6"/>
        <v>1.1724367440385548</v>
      </c>
      <c r="H40" s="70">
        <v>30220.1</v>
      </c>
      <c r="I40" s="30">
        <v>28970.3</v>
      </c>
      <c r="J40" s="68">
        <v>28665.1</v>
      </c>
      <c r="K40" s="60">
        <f t="shared" si="3"/>
        <v>0.89819677636995343</v>
      </c>
      <c r="L40" s="57">
        <f t="shared" si="4"/>
        <v>0.95864341944599785</v>
      </c>
      <c r="M40" s="61">
        <f t="shared" si="5"/>
        <v>0.98946507285047103</v>
      </c>
      <c r="O40" s="79"/>
    </row>
    <row r="41" spans="1:15" ht="20.25" x14ac:dyDescent="0.3">
      <c r="A41" s="19" t="s">
        <v>58</v>
      </c>
      <c r="B41" s="45" t="s">
        <v>59</v>
      </c>
      <c r="C41" s="51">
        <f>SUM(C42:C43)</f>
        <v>145766</v>
      </c>
      <c r="D41" s="41">
        <f t="shared" ref="D41:F41" si="20">SUM(D42:D43)</f>
        <v>184807.5</v>
      </c>
      <c r="E41" s="29">
        <f t="shared" si="20"/>
        <v>162980.70000000001</v>
      </c>
      <c r="F41" s="84">
        <f t="shared" si="20"/>
        <v>188097.2</v>
      </c>
      <c r="G41" s="88">
        <f t="shared" si="6"/>
        <v>1.2904051699298877</v>
      </c>
      <c r="H41" s="69">
        <f>SUM(H42:H43)</f>
        <v>144697.79999999999</v>
      </c>
      <c r="I41" s="29">
        <f>SUM(I42:I43)</f>
        <v>130455.4</v>
      </c>
      <c r="J41" s="67">
        <f>SUM(J42:J43)</f>
        <v>129655.4</v>
      </c>
      <c r="K41" s="58">
        <f t="shared" si="3"/>
        <v>0.76927141924494347</v>
      </c>
      <c r="L41" s="56">
        <f t="shared" si="4"/>
        <v>0.90157141297241561</v>
      </c>
      <c r="M41" s="59">
        <f t="shared" si="5"/>
        <v>0.99386763598900463</v>
      </c>
      <c r="O41" s="79"/>
    </row>
    <row r="42" spans="1:15" ht="20.25" x14ac:dyDescent="0.3">
      <c r="A42" s="16" t="s">
        <v>60</v>
      </c>
      <c r="B42" s="46" t="s">
        <v>62</v>
      </c>
      <c r="C42" s="53">
        <v>107817</v>
      </c>
      <c r="D42" s="21">
        <v>140449.60000000001</v>
      </c>
      <c r="E42" s="30">
        <v>123602.4</v>
      </c>
      <c r="F42" s="83">
        <v>143956.1</v>
      </c>
      <c r="G42" s="90">
        <f t="shared" si="6"/>
        <v>1.3351892558687406</v>
      </c>
      <c r="H42" s="70">
        <v>106251.8</v>
      </c>
      <c r="I42" s="30">
        <v>94306.4</v>
      </c>
      <c r="J42" s="68">
        <v>93506.4</v>
      </c>
      <c r="K42" s="60">
        <f t="shared" si="3"/>
        <v>0.73808473555479759</v>
      </c>
      <c r="L42" s="57">
        <f t="shared" si="4"/>
        <v>0.88757461050071618</v>
      </c>
      <c r="M42" s="61">
        <f t="shared" si="5"/>
        <v>0.9915170126311682</v>
      </c>
      <c r="O42" s="79"/>
    </row>
    <row r="43" spans="1:15" ht="26.25" customHeight="1" x14ac:dyDescent="0.3">
      <c r="A43" s="16" t="s">
        <v>61</v>
      </c>
      <c r="B43" s="46" t="s">
        <v>63</v>
      </c>
      <c r="C43" s="53">
        <v>37949</v>
      </c>
      <c r="D43" s="21">
        <v>44357.9</v>
      </c>
      <c r="E43" s="30">
        <v>39378.300000000003</v>
      </c>
      <c r="F43" s="83">
        <v>44141.1</v>
      </c>
      <c r="G43" s="90">
        <f t="shared" si="6"/>
        <v>1.1631689899602098</v>
      </c>
      <c r="H43" s="70">
        <v>38446</v>
      </c>
      <c r="I43" s="30">
        <v>36149</v>
      </c>
      <c r="J43" s="68">
        <v>36149</v>
      </c>
      <c r="K43" s="60">
        <f t="shared" si="3"/>
        <v>0.87097965388266263</v>
      </c>
      <c r="L43" s="57">
        <f t="shared" si="4"/>
        <v>0.94025386256047438</v>
      </c>
      <c r="M43" s="61">
        <f t="shared" si="5"/>
        <v>1</v>
      </c>
      <c r="O43" s="79"/>
    </row>
    <row r="44" spans="1:15" ht="20.25" x14ac:dyDescent="0.3">
      <c r="A44" s="19" t="s">
        <v>64</v>
      </c>
      <c r="B44" s="45" t="s">
        <v>65</v>
      </c>
      <c r="C44" s="51">
        <f t="shared" ref="C44:F44" si="21">SUM(C45:C49)</f>
        <v>178390.9</v>
      </c>
      <c r="D44" s="41">
        <f t="shared" si="21"/>
        <v>266487.09999999998</v>
      </c>
      <c r="E44" s="31">
        <f t="shared" si="21"/>
        <v>229817.69999999998</v>
      </c>
      <c r="F44" s="84">
        <f t="shared" si="21"/>
        <v>267693.8</v>
      </c>
      <c r="G44" s="88">
        <f t="shared" si="6"/>
        <v>1.5006023289304555</v>
      </c>
      <c r="H44" s="69">
        <f>SUM(H45:H49)</f>
        <v>267661.59999999998</v>
      </c>
      <c r="I44" s="29">
        <f>SUM(I45:I49)</f>
        <v>263865.59999999998</v>
      </c>
      <c r="J44" s="67">
        <f>SUM(J45:J49)</f>
        <v>263188.59999999998</v>
      </c>
      <c r="K44" s="58">
        <f t="shared" si="3"/>
        <v>0.99987971331424186</v>
      </c>
      <c r="L44" s="56">
        <f t="shared" si="4"/>
        <v>0.98581791336523428</v>
      </c>
      <c r="M44" s="59">
        <f t="shared" si="5"/>
        <v>0.99743429988600252</v>
      </c>
      <c r="O44" s="79"/>
    </row>
    <row r="45" spans="1:15" ht="20.25" x14ac:dyDescent="0.3">
      <c r="A45" s="20" t="s">
        <v>66</v>
      </c>
      <c r="B45" s="46" t="s">
        <v>67</v>
      </c>
      <c r="C45" s="53">
        <v>6046.4</v>
      </c>
      <c r="D45" s="21">
        <v>6956</v>
      </c>
      <c r="E45" s="30">
        <v>6321.9</v>
      </c>
      <c r="F45" s="83">
        <v>6922.7</v>
      </c>
      <c r="G45" s="90">
        <f t="shared" si="6"/>
        <v>1.1449292140777985</v>
      </c>
      <c r="H45" s="70">
        <v>5800</v>
      </c>
      <c r="I45" s="30">
        <v>4700</v>
      </c>
      <c r="J45" s="68">
        <v>4700</v>
      </c>
      <c r="K45" s="60">
        <f t="shared" si="3"/>
        <v>0.83782339260693084</v>
      </c>
      <c r="L45" s="57">
        <f t="shared" si="4"/>
        <v>0.81034482758620685</v>
      </c>
      <c r="M45" s="61">
        <f t="shared" si="5"/>
        <v>1</v>
      </c>
      <c r="O45" s="79"/>
    </row>
    <row r="46" spans="1:15" ht="20.25" x14ac:dyDescent="0.3">
      <c r="A46" s="20" t="s">
        <v>68</v>
      </c>
      <c r="B46" s="46" t="s">
        <v>69</v>
      </c>
      <c r="C46" s="53">
        <v>96239.8</v>
      </c>
      <c r="D46" s="21">
        <v>135961.60000000001</v>
      </c>
      <c r="E46" s="30">
        <v>107598.9</v>
      </c>
      <c r="F46" s="83">
        <v>135961.60000000001</v>
      </c>
      <c r="G46" s="90">
        <f t="shared" si="6"/>
        <v>1.412737765456703</v>
      </c>
      <c r="H46" s="70">
        <v>115380</v>
      </c>
      <c r="I46" s="30">
        <v>117220.6</v>
      </c>
      <c r="J46" s="68">
        <v>117220.6</v>
      </c>
      <c r="K46" s="60">
        <f t="shared" si="3"/>
        <v>0.84862196384861599</v>
      </c>
      <c r="L46" s="57">
        <f t="shared" si="4"/>
        <v>1.0159525047668574</v>
      </c>
      <c r="M46" s="61">
        <f t="shared" si="5"/>
        <v>1</v>
      </c>
      <c r="O46" s="79"/>
    </row>
    <row r="47" spans="1:15" ht="20.25" x14ac:dyDescent="0.3">
      <c r="A47" s="20" t="s">
        <v>70</v>
      </c>
      <c r="B47" s="46" t="s">
        <v>71</v>
      </c>
      <c r="C47" s="53">
        <v>17920.599999999999</v>
      </c>
      <c r="D47" s="21">
        <v>10256.799999999999</v>
      </c>
      <c r="E47" s="30">
        <v>9562.5</v>
      </c>
      <c r="F47" s="83">
        <v>10276.799999999999</v>
      </c>
      <c r="G47" s="90">
        <f t="shared" si="6"/>
        <v>0.57346294208899251</v>
      </c>
      <c r="H47" s="70">
        <v>1824.4</v>
      </c>
      <c r="I47" s="30">
        <v>4991.8</v>
      </c>
      <c r="J47" s="68">
        <v>4314.8</v>
      </c>
      <c r="K47" s="60">
        <f t="shared" si="3"/>
        <v>0.17752607815662466</v>
      </c>
      <c r="L47" s="57">
        <f t="shared" si="4"/>
        <v>2.7361324270993204</v>
      </c>
      <c r="M47" s="61">
        <f t="shared" si="5"/>
        <v>0.86437757922993708</v>
      </c>
      <c r="O47" s="79"/>
    </row>
    <row r="48" spans="1:15" ht="20.25" x14ac:dyDescent="0.3">
      <c r="A48" s="20" t="s">
        <v>72</v>
      </c>
      <c r="B48" s="46" t="s">
        <v>73</v>
      </c>
      <c r="C48" s="53">
        <v>38075.9</v>
      </c>
      <c r="D48" s="21">
        <v>89029.4</v>
      </c>
      <c r="E48" s="30">
        <v>86099.6</v>
      </c>
      <c r="F48" s="83">
        <v>89029.4</v>
      </c>
      <c r="G48" s="90">
        <f t="shared" si="6"/>
        <v>2.3382086831828004</v>
      </c>
      <c r="H48" s="70">
        <v>115997</v>
      </c>
      <c r="I48" s="30">
        <v>113201.60000000001</v>
      </c>
      <c r="J48" s="68">
        <f>113201.5+0.1</f>
        <v>113201.60000000001</v>
      </c>
      <c r="K48" s="60">
        <f t="shared" si="3"/>
        <v>1.302906680265171</v>
      </c>
      <c r="L48" s="57">
        <f t="shared" si="4"/>
        <v>0.97590110089054027</v>
      </c>
      <c r="M48" s="61">
        <f t="shared" si="5"/>
        <v>1</v>
      </c>
      <c r="O48" s="79"/>
    </row>
    <row r="49" spans="1:15" ht="24" customHeight="1" x14ac:dyDescent="0.3">
      <c r="A49" s="20" t="s">
        <v>74</v>
      </c>
      <c r="B49" s="46" t="s">
        <v>75</v>
      </c>
      <c r="C49" s="53">
        <v>20108.2</v>
      </c>
      <c r="D49" s="21">
        <v>24283.3</v>
      </c>
      <c r="E49" s="30">
        <v>20234.8</v>
      </c>
      <c r="F49" s="83">
        <v>25503.3</v>
      </c>
      <c r="G49" s="90">
        <f t="shared" si="6"/>
        <v>1.2683034781830298</v>
      </c>
      <c r="H49" s="70">
        <v>28660.2</v>
      </c>
      <c r="I49" s="30">
        <v>23751.599999999999</v>
      </c>
      <c r="J49" s="68">
        <v>23751.599999999999</v>
      </c>
      <c r="K49" s="60">
        <f t="shared" si="3"/>
        <v>1.1237839808965899</v>
      </c>
      <c r="L49" s="57">
        <f t="shared" si="4"/>
        <v>0.82873113237172102</v>
      </c>
      <c r="M49" s="61">
        <f t="shared" si="5"/>
        <v>1</v>
      </c>
      <c r="O49" s="79"/>
    </row>
    <row r="50" spans="1:15" ht="20.25" x14ac:dyDescent="0.3">
      <c r="A50" s="19" t="s">
        <v>76</v>
      </c>
      <c r="B50" s="45" t="s">
        <v>77</v>
      </c>
      <c r="C50" s="51">
        <f>SUM(C51+C52+C53)</f>
        <v>21475</v>
      </c>
      <c r="D50" s="41">
        <f>SUM(D51+D52+D53)</f>
        <v>10367.799999999999</v>
      </c>
      <c r="E50" s="29">
        <f t="shared" ref="E50:F50" si="22">SUM(E51+E52+E53)</f>
        <v>10143.5</v>
      </c>
      <c r="F50" s="84">
        <f t="shared" si="22"/>
        <v>10257.799999999999</v>
      </c>
      <c r="G50" s="88">
        <f t="shared" si="6"/>
        <v>0.47766239813736899</v>
      </c>
      <c r="H50" s="69">
        <f>SUM(H51+H52+H53)</f>
        <v>5586.2</v>
      </c>
      <c r="I50" s="29">
        <f>SUM(I51+I52+I53)</f>
        <v>1530</v>
      </c>
      <c r="J50" s="67">
        <f t="shared" ref="J50" si="23">SUM(J51+J52+J53)</f>
        <v>1530</v>
      </c>
      <c r="K50" s="58">
        <f t="shared" si="3"/>
        <v>0.54458070931388802</v>
      </c>
      <c r="L50" s="56">
        <f t="shared" si="4"/>
        <v>0.27388922702373708</v>
      </c>
      <c r="M50" s="59">
        <f t="shared" si="5"/>
        <v>1</v>
      </c>
      <c r="O50" s="79"/>
    </row>
    <row r="51" spans="1:15" ht="20.25" x14ac:dyDescent="0.3">
      <c r="A51" s="20" t="s">
        <v>78</v>
      </c>
      <c r="B51" s="46" t="s">
        <v>79</v>
      </c>
      <c r="C51" s="53">
        <v>12181.5</v>
      </c>
      <c r="D51" s="21">
        <v>1130</v>
      </c>
      <c r="E51" s="33">
        <v>915.1</v>
      </c>
      <c r="F51" s="83">
        <v>1029.4000000000001</v>
      </c>
      <c r="G51" s="90">
        <f t="shared" si="6"/>
        <v>8.4505192299798887E-2</v>
      </c>
      <c r="H51" s="70">
        <v>1260</v>
      </c>
      <c r="I51" s="30">
        <v>1270</v>
      </c>
      <c r="J51" s="68">
        <v>1270</v>
      </c>
      <c r="K51" s="60">
        <f t="shared" si="3"/>
        <v>1.2240139887312997</v>
      </c>
      <c r="L51" s="57">
        <f t="shared" si="4"/>
        <v>1.0079365079365079</v>
      </c>
      <c r="M51" s="61">
        <f t="shared" si="5"/>
        <v>1</v>
      </c>
      <c r="O51" s="79"/>
    </row>
    <row r="52" spans="1:15" ht="20.25" x14ac:dyDescent="0.3">
      <c r="A52" s="20" t="s">
        <v>88</v>
      </c>
      <c r="B52" s="46" t="s">
        <v>89</v>
      </c>
      <c r="C52" s="52">
        <v>4658.6000000000004</v>
      </c>
      <c r="D52" s="21">
        <v>9237.7999999999993</v>
      </c>
      <c r="E52" s="33">
        <v>9228.4</v>
      </c>
      <c r="F52" s="83">
        <v>9228.4</v>
      </c>
      <c r="G52" s="89">
        <f t="shared" si="6"/>
        <v>1.9809384793714848</v>
      </c>
      <c r="H52" s="70">
        <v>4326.2</v>
      </c>
      <c r="I52" s="30">
        <v>260</v>
      </c>
      <c r="J52" s="68">
        <v>260</v>
      </c>
      <c r="K52" s="60">
        <f t="shared" si="3"/>
        <v>0.46879198994408566</v>
      </c>
      <c r="L52" s="57">
        <f t="shared" si="4"/>
        <v>6.0098932088206741E-2</v>
      </c>
      <c r="M52" s="61">
        <f t="shared" si="5"/>
        <v>1</v>
      </c>
      <c r="O52" s="79"/>
    </row>
    <row r="53" spans="1:15" ht="20.25" x14ac:dyDescent="0.3">
      <c r="A53" s="20" t="s">
        <v>80</v>
      </c>
      <c r="B53" s="46" t="s">
        <v>81</v>
      </c>
      <c r="C53" s="52">
        <v>4634.8999999999996</v>
      </c>
      <c r="D53" s="21">
        <v>0</v>
      </c>
      <c r="E53" s="33">
        <v>0</v>
      </c>
      <c r="F53" s="83">
        <v>0</v>
      </c>
      <c r="G53" s="89">
        <f t="shared" si="6"/>
        <v>0</v>
      </c>
      <c r="H53" s="70">
        <v>0</v>
      </c>
      <c r="I53" s="30">
        <v>0</v>
      </c>
      <c r="J53" s="68">
        <v>0</v>
      </c>
      <c r="K53" s="60" t="e">
        <f t="shared" si="3"/>
        <v>#DIV/0!</v>
      </c>
      <c r="L53" s="57" t="e">
        <f t="shared" si="4"/>
        <v>#DIV/0!</v>
      </c>
      <c r="M53" s="61" t="e">
        <f t="shared" si="5"/>
        <v>#DIV/0!</v>
      </c>
      <c r="O53" s="79"/>
    </row>
    <row r="54" spans="1:15" ht="20.25" x14ac:dyDescent="0.3">
      <c r="A54" s="19" t="s">
        <v>82</v>
      </c>
      <c r="B54" s="45" t="s">
        <v>83</v>
      </c>
      <c r="C54" s="51">
        <f t="shared" ref="C54:F54" si="24">SUM(C55:C55)</f>
        <v>4743</v>
      </c>
      <c r="D54" s="41">
        <f t="shared" si="24"/>
        <v>3877.8</v>
      </c>
      <c r="E54" s="29">
        <f t="shared" si="24"/>
        <v>3482.2</v>
      </c>
      <c r="F54" s="84">
        <f t="shared" si="24"/>
        <v>3901.3</v>
      </c>
      <c r="G54" s="88">
        <f t="shared" si="6"/>
        <v>0.82253847775669409</v>
      </c>
      <c r="H54" s="69">
        <f>SUM(H55:H55)</f>
        <v>3400</v>
      </c>
      <c r="I54" s="29">
        <f>SUM(I55:I55)</f>
        <v>3100</v>
      </c>
      <c r="J54" s="67">
        <f>SUM(J55:J55)</f>
        <v>3050</v>
      </c>
      <c r="K54" s="58">
        <f t="shared" si="3"/>
        <v>0.87150437033809236</v>
      </c>
      <c r="L54" s="56">
        <f t="shared" si="4"/>
        <v>0.91176470588235292</v>
      </c>
      <c r="M54" s="59">
        <f t="shared" si="5"/>
        <v>0.9838709677419355</v>
      </c>
      <c r="O54" s="79"/>
    </row>
    <row r="55" spans="1:15" ht="20.25" x14ac:dyDescent="0.3">
      <c r="A55" s="20" t="s">
        <v>84</v>
      </c>
      <c r="B55" s="46" t="s">
        <v>85</v>
      </c>
      <c r="C55" s="53">
        <v>4743</v>
      </c>
      <c r="D55" s="21">
        <v>3877.8</v>
      </c>
      <c r="E55" s="30">
        <v>3482.2</v>
      </c>
      <c r="F55" s="83">
        <v>3901.3</v>
      </c>
      <c r="G55" s="90">
        <f t="shared" si="6"/>
        <v>0.82253847775669409</v>
      </c>
      <c r="H55" s="70">
        <v>3400</v>
      </c>
      <c r="I55" s="30">
        <v>3100</v>
      </c>
      <c r="J55" s="68">
        <v>3050</v>
      </c>
      <c r="K55" s="60">
        <f t="shared" si="3"/>
        <v>0.87150437033809236</v>
      </c>
      <c r="L55" s="57">
        <f t="shared" si="4"/>
        <v>0.91176470588235292</v>
      </c>
      <c r="M55" s="61">
        <f t="shared" si="5"/>
        <v>0.9838709677419355</v>
      </c>
      <c r="O55" s="79"/>
    </row>
    <row r="56" spans="1:15" ht="21" thickBot="1" x14ac:dyDescent="0.35">
      <c r="A56" s="18"/>
      <c r="B56" s="49" t="s">
        <v>1</v>
      </c>
      <c r="C56" s="54">
        <v>0</v>
      </c>
      <c r="D56" s="22">
        <v>0</v>
      </c>
      <c r="E56" s="7">
        <v>0</v>
      </c>
      <c r="F56" s="87">
        <v>0</v>
      </c>
      <c r="G56" s="91" t="s">
        <v>87</v>
      </c>
      <c r="H56" s="72"/>
      <c r="I56" s="73">
        <v>15550</v>
      </c>
      <c r="J56" s="74">
        <v>30750</v>
      </c>
      <c r="K56" s="62" t="s">
        <v>87</v>
      </c>
      <c r="L56" s="63" t="s">
        <v>87</v>
      </c>
      <c r="M56" s="64">
        <f>J56/I56</f>
        <v>1.977491961414791</v>
      </c>
      <c r="O56" s="79"/>
    </row>
    <row r="57" spans="1:15" s="9" customFormat="1" ht="27" customHeight="1" thickBot="1" x14ac:dyDescent="0.35">
      <c r="A57" s="109" t="s">
        <v>100</v>
      </c>
      <c r="B57" s="110"/>
      <c r="C57" s="66">
        <f>C7+C16+C18+C21+C28+C33+C35+C41+C44+C50+C54+C56</f>
        <v>1661321.7000000002</v>
      </c>
      <c r="D57" s="66">
        <f t="shared" ref="D57:E57" si="25">D7+D16+D18+D21+D28+D33+D35+D41+D44+D50+D54+D56</f>
        <v>1865321.2000000002</v>
      </c>
      <c r="E57" s="66">
        <f t="shared" si="25"/>
        <v>1538066.4</v>
      </c>
      <c r="F57" s="66">
        <f>F7+F16+F18+F21+F28+F33+F35+F41+F44+F50+F54+F56</f>
        <v>1856683.6</v>
      </c>
      <c r="G57" s="65">
        <f>F57/C57</f>
        <v>1.1175942624477848</v>
      </c>
      <c r="H57" s="66">
        <f t="shared" ref="H57:J57" si="26">H7+H16+H18+H21+H28+H33+H35+H41+H44+H50+H54+H56</f>
        <v>2231690.2000000002</v>
      </c>
      <c r="I57" s="66">
        <f t="shared" si="26"/>
        <v>1576626</v>
      </c>
      <c r="J57" s="66">
        <f t="shared" si="26"/>
        <v>1685741.7999999998</v>
      </c>
      <c r="K57" s="23">
        <f>H57/F57</f>
        <v>1.20197657802331</v>
      </c>
      <c r="L57" s="14">
        <f>I57/H57</f>
        <v>0.70647171368140604</v>
      </c>
      <c r="M57" s="15">
        <f>J57/I57</f>
        <v>1.0692084235576476</v>
      </c>
      <c r="O57" s="79"/>
    </row>
    <row r="58" spans="1:15" s="9" customFormat="1" ht="27" customHeight="1" x14ac:dyDescent="0.3">
      <c r="A58" s="114"/>
      <c r="B58" s="114"/>
      <c r="C58" s="115"/>
      <c r="D58" s="115"/>
      <c r="E58" s="115"/>
      <c r="F58" s="115"/>
      <c r="G58" s="116"/>
      <c r="H58" s="115"/>
      <c r="I58" s="115"/>
      <c r="J58" s="115"/>
      <c r="K58" s="26"/>
      <c r="L58" s="26"/>
      <c r="M58" s="26"/>
      <c r="O58" s="79"/>
    </row>
    <row r="59" spans="1:15" s="9" customFormat="1" ht="27" customHeight="1" x14ac:dyDescent="0.3">
      <c r="A59" s="24"/>
      <c r="B59" s="24"/>
      <c r="C59" s="25"/>
      <c r="D59" s="25"/>
      <c r="E59" s="25"/>
      <c r="F59" s="25"/>
      <c r="G59" s="25"/>
      <c r="H59" s="25"/>
      <c r="I59" s="25"/>
      <c r="J59" s="25"/>
      <c r="K59" s="26"/>
      <c r="L59" s="26"/>
      <c r="M59" s="26"/>
    </row>
    <row r="60" spans="1:15" ht="20.25" x14ac:dyDescent="0.3">
      <c r="A60" s="34" t="s">
        <v>98</v>
      </c>
      <c r="B60" s="4"/>
      <c r="C60" s="5"/>
      <c r="D60" s="5"/>
      <c r="E60" s="11"/>
      <c r="F60" s="11"/>
      <c r="H60" s="6"/>
      <c r="I60" s="6"/>
      <c r="K60" s="6"/>
    </row>
    <row r="61" spans="1:15" ht="15.75" customHeight="1" x14ac:dyDescent="0.3">
      <c r="A61" s="3"/>
      <c r="B61" s="100"/>
      <c r="C61" s="101"/>
      <c r="D61" s="101"/>
      <c r="E61" s="101"/>
      <c r="F61" s="101"/>
      <c r="G61" s="101"/>
      <c r="H61" s="101"/>
      <c r="I61" s="101"/>
      <c r="J61" s="101"/>
    </row>
    <row r="62" spans="1:15" ht="23.25" customHeight="1" x14ac:dyDescent="0.3">
      <c r="F62" s="13"/>
    </row>
    <row r="63" spans="1:15" x14ac:dyDescent="0.3">
      <c r="C63" s="10"/>
      <c r="D63" s="10"/>
      <c r="E63" s="10"/>
      <c r="F63" s="12"/>
      <c r="G63" s="10"/>
      <c r="H63" s="10"/>
      <c r="I63" s="10"/>
      <c r="J63" s="10"/>
    </row>
    <row r="64" spans="1:15" x14ac:dyDescent="0.3"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3:13" x14ac:dyDescent="0.3"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</row>
    <row r="66" spans="3:13" x14ac:dyDescent="0.3">
      <c r="F66" s="13"/>
    </row>
    <row r="68" spans="3:13" x14ac:dyDescent="0.3">
      <c r="F68" s="13"/>
    </row>
  </sheetData>
  <mergeCells count="12">
    <mergeCell ref="B61:J61"/>
    <mergeCell ref="A4:A5"/>
    <mergeCell ref="G4:G5"/>
    <mergeCell ref="K4:M4"/>
    <mergeCell ref="A57:B57"/>
    <mergeCell ref="H4:J4"/>
    <mergeCell ref="A1:M1"/>
    <mergeCell ref="A2:M2"/>
    <mergeCell ref="C4:C5"/>
    <mergeCell ref="B4:B5"/>
    <mergeCell ref="D4:F4"/>
    <mergeCell ref="A3:G3"/>
  </mergeCells>
  <phoneticPr fontId="0" type="noConversion"/>
  <pageMargins left="0.39370078740157483" right="0.39370078740157483" top="1.1811023622047245" bottom="0.59055118110236227" header="0.51181102362204722" footer="0.51181102362204722"/>
  <pageSetup paperSize="9" scale="52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</vt:lpstr>
      <vt:lpstr>'2023'!Заголовки_для_печати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тома</dc:creator>
  <cp:lastModifiedBy>ASFR</cp:lastModifiedBy>
  <cp:lastPrinted>2023-12-21T03:15:16Z</cp:lastPrinted>
  <dcterms:created xsi:type="dcterms:W3CDTF">2008-10-28T02:59:17Z</dcterms:created>
  <dcterms:modified xsi:type="dcterms:W3CDTF">2023-12-21T03:16:20Z</dcterms:modified>
</cp:coreProperties>
</file>