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-420" windowWidth="19440" windowHeight="10425" tabRatio="513"/>
  </bookViews>
  <sheets>
    <sheet name="Прогноз" sheetId="1" r:id="rId1"/>
  </sheets>
  <definedNames>
    <definedName name="_xlnm.Print_Titles" localSheetId="0">Прогноз!$3:$5</definedName>
  </definedNames>
  <calcPr calcId="145621"/>
</workbook>
</file>

<file path=xl/calcChain.xml><?xml version="1.0" encoding="utf-8"?>
<calcChain xmlns="http://schemas.openxmlformats.org/spreadsheetml/2006/main">
  <c r="G18" i="1" l="1"/>
  <c r="G85" i="1"/>
  <c r="K50" i="1"/>
  <c r="J50" i="1"/>
  <c r="I50" i="1"/>
  <c r="E50" i="1" l="1"/>
  <c r="H83" i="1" l="1"/>
  <c r="N69" i="1"/>
  <c r="M69" i="1"/>
  <c r="F85" i="1"/>
  <c r="E74" i="1"/>
  <c r="L69" i="1"/>
  <c r="N65" i="1"/>
  <c r="M65" i="1"/>
  <c r="L65" i="1"/>
  <c r="H65" i="1"/>
  <c r="D50" i="1"/>
  <c r="F50" i="1"/>
  <c r="K7" i="1" l="1"/>
  <c r="J7" i="1"/>
  <c r="I7" i="1"/>
  <c r="F7" i="1"/>
  <c r="G7" i="1"/>
  <c r="E7" i="1"/>
  <c r="H69" i="1" l="1"/>
  <c r="F74" i="1"/>
  <c r="G50" i="1"/>
  <c r="G74" i="1" s="1"/>
  <c r="D74" i="1"/>
  <c r="M72" i="1"/>
  <c r="N72" i="1"/>
  <c r="N45" i="1"/>
  <c r="M45" i="1"/>
  <c r="L45" i="1"/>
  <c r="N44" i="1"/>
  <c r="M44" i="1"/>
  <c r="L44" i="1"/>
  <c r="N42" i="1"/>
  <c r="M42" i="1"/>
  <c r="L42" i="1"/>
  <c r="N41" i="1"/>
  <c r="M41" i="1"/>
  <c r="L41" i="1"/>
  <c r="N40" i="1"/>
  <c r="M40" i="1"/>
  <c r="L40" i="1"/>
  <c r="N39" i="1"/>
  <c r="M39" i="1"/>
  <c r="L39" i="1"/>
  <c r="N52" i="1"/>
  <c r="M52" i="1"/>
  <c r="L52" i="1"/>
  <c r="H71" i="1"/>
  <c r="H72" i="1"/>
  <c r="M79" i="1"/>
  <c r="N79" i="1"/>
  <c r="M80" i="1"/>
  <c r="N80" i="1"/>
  <c r="M81" i="1"/>
  <c r="N81" i="1"/>
  <c r="J82" i="1" l="1"/>
  <c r="E18" i="1" l="1"/>
  <c r="H6" i="1" l="1"/>
  <c r="D82" i="1" l="1"/>
  <c r="H21" i="1" l="1"/>
  <c r="L21" i="1"/>
  <c r="H39" i="1" l="1"/>
  <c r="H38" i="1"/>
  <c r="H68" i="1" l="1"/>
  <c r="H40" i="1" l="1"/>
  <c r="H84" i="1"/>
  <c r="L84" i="1"/>
  <c r="H79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9" i="1"/>
  <c r="M19" i="1"/>
  <c r="N19" i="1"/>
  <c r="L20" i="1"/>
  <c r="M20" i="1"/>
  <c r="N20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7" i="1"/>
  <c r="M37" i="1"/>
  <c r="N37" i="1"/>
  <c r="L46" i="1"/>
  <c r="M46" i="1"/>
  <c r="N46" i="1"/>
  <c r="L47" i="1"/>
  <c r="M47" i="1"/>
  <c r="N47" i="1"/>
  <c r="L48" i="1"/>
  <c r="M48" i="1"/>
  <c r="N48" i="1"/>
  <c r="L49" i="1"/>
  <c r="M49" i="1"/>
  <c r="N49" i="1"/>
  <c r="L51" i="1"/>
  <c r="M51" i="1"/>
  <c r="N51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6" i="1"/>
  <c r="M66" i="1"/>
  <c r="N66" i="1"/>
  <c r="L67" i="1"/>
  <c r="M67" i="1"/>
  <c r="N67" i="1"/>
  <c r="L77" i="1"/>
  <c r="M77" i="1"/>
  <c r="N77" i="1"/>
  <c r="L81" i="1"/>
  <c r="M84" i="1"/>
  <c r="N84" i="1"/>
  <c r="L85" i="1"/>
  <c r="N6" i="1"/>
  <c r="M6" i="1"/>
  <c r="L6" i="1"/>
  <c r="H85" i="1"/>
  <c r="H81" i="1"/>
  <c r="H78" i="1"/>
  <c r="H77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2" i="1"/>
  <c r="H41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80" i="1"/>
  <c r="E82" i="1"/>
  <c r="F82" i="1"/>
  <c r="F18" i="1"/>
  <c r="F35" i="1" s="1"/>
  <c r="E35" i="1"/>
  <c r="D18" i="1"/>
  <c r="D35" i="1" s="1"/>
  <c r="D76" i="1" s="1"/>
  <c r="I18" i="1"/>
  <c r="I35" i="1" s="1"/>
  <c r="J18" i="1"/>
  <c r="J35" i="1" s="1"/>
  <c r="K18" i="1"/>
  <c r="K35" i="1" s="1"/>
  <c r="I82" i="1"/>
  <c r="K82" i="1"/>
  <c r="K74" i="1"/>
  <c r="J74" i="1"/>
  <c r="I74" i="1"/>
  <c r="L80" i="1"/>
  <c r="G82" i="1"/>
  <c r="L79" i="1"/>
  <c r="F76" i="1" l="1"/>
  <c r="F86" i="1" s="1"/>
  <c r="L50" i="1"/>
  <c r="I76" i="1"/>
  <c r="D86" i="1"/>
  <c r="H82" i="1"/>
  <c r="N82" i="1"/>
  <c r="H18" i="1"/>
  <c r="M82" i="1"/>
  <c r="M50" i="1"/>
  <c r="N18" i="1"/>
  <c r="N50" i="1"/>
  <c r="E76" i="1"/>
  <c r="E86" i="1" s="1"/>
  <c r="L82" i="1"/>
  <c r="L18" i="1"/>
  <c r="G35" i="1"/>
  <c r="H50" i="1"/>
  <c r="H74" i="1"/>
  <c r="M35" i="1"/>
  <c r="M18" i="1"/>
  <c r="N35" i="1"/>
  <c r="K76" i="1"/>
  <c r="N36" i="1" l="1"/>
  <c r="L74" i="1"/>
  <c r="L75" i="1" s="1"/>
  <c r="M74" i="1"/>
  <c r="J76" i="1"/>
  <c r="J86" i="1" s="1"/>
  <c r="G76" i="1"/>
  <c r="G86" i="1" s="1"/>
  <c r="H35" i="1"/>
  <c r="L35" i="1"/>
  <c r="N74" i="1"/>
  <c r="I86" i="1"/>
  <c r="K86" i="1"/>
  <c r="N75" i="1" l="1"/>
  <c r="M75" i="1"/>
  <c r="L36" i="1"/>
  <c r="M36" i="1"/>
  <c r="N86" i="1"/>
  <c r="M86" i="1"/>
  <c r="N76" i="1"/>
  <c r="M76" i="1"/>
  <c r="L76" i="1"/>
  <c r="H76" i="1"/>
  <c r="L86" i="1"/>
  <c r="H86" i="1"/>
</calcChain>
</file>

<file path=xl/sharedStrings.xml><?xml version="1.0" encoding="utf-8"?>
<sst xmlns="http://schemas.openxmlformats.org/spreadsheetml/2006/main" count="209" uniqueCount="173">
  <si>
    <t>Госпошлина по судам</t>
  </si>
  <si>
    <t>Налог на имущество предприятий</t>
  </si>
  <si>
    <t>Прочие местные налоги и сборы</t>
  </si>
  <si>
    <t>Плата за негат возд.на окруж.среду</t>
  </si>
  <si>
    <t>Административные платежи и сборы</t>
  </si>
  <si>
    <t>Итого налоговые доходы</t>
  </si>
  <si>
    <t>Прочие неналоговые доходы</t>
  </si>
  <si>
    <t xml:space="preserve">Единый сельхоз.налог </t>
  </si>
  <si>
    <t>Земельный налог прошлых лет</t>
  </si>
  <si>
    <t xml:space="preserve">Арендная плата за землю </t>
  </si>
  <si>
    <t>Штрафные санкции Всего</t>
  </si>
  <si>
    <t>Штрафы за сов.преступл.</t>
  </si>
  <si>
    <t>Прочие безвозм.поступления</t>
  </si>
  <si>
    <t>1 05 02000 02 0000 110</t>
  </si>
  <si>
    <t>1 15 02050 05 0000 140</t>
  </si>
  <si>
    <t xml:space="preserve">1 16 00000 00 0000 140 </t>
  </si>
  <si>
    <t>Прочие штрафы</t>
  </si>
  <si>
    <t>Доходы от продажи зем.участков</t>
  </si>
  <si>
    <t>Налог на прибыль</t>
  </si>
  <si>
    <t>1 09 01000 03 0000 110</t>
  </si>
  <si>
    <t>Штрафы за наруш.охраны животн.мира</t>
  </si>
  <si>
    <t>1 1625030 01 0000 140</t>
  </si>
  <si>
    <t>Невыясненные поступления</t>
  </si>
  <si>
    <t>Платежи за пользов.природ.ресур.</t>
  </si>
  <si>
    <t>1 09 03000 00 0000 110</t>
  </si>
  <si>
    <t>Возврат субсидий</t>
  </si>
  <si>
    <t xml:space="preserve">ВСЕГО </t>
  </si>
  <si>
    <t>Динамика налоговых доходов %</t>
  </si>
  <si>
    <t>Динамика неналоговых доходов %</t>
  </si>
  <si>
    <t>Штрафы за нарушение законодат-ва о размещении заказов на поставки товаров, выполнение работ, оказание услуг</t>
  </si>
  <si>
    <t>Денежные взыскания, налагаемые в возмещ.ущерба, причиненного в результате незаконного или нецелевого использования бюджетных средств</t>
  </si>
  <si>
    <t>1 05 04000 02 0000 110</t>
  </si>
  <si>
    <t>1 05 03000 01 0000 110</t>
  </si>
  <si>
    <t>1 09 04010 02 0000 110</t>
  </si>
  <si>
    <t>1 09 04050 05 0000 110</t>
  </si>
  <si>
    <t>1 09 07050 05 0000 110</t>
  </si>
  <si>
    <t>Налог, взимаемый в виде стоимости патента</t>
  </si>
  <si>
    <t>1 09 11000 02 0000 110</t>
  </si>
  <si>
    <t>1 12 01000 01 0000 120</t>
  </si>
  <si>
    <t>Госпошлина за выдачу разрешения на уст.рекламной конструкци</t>
  </si>
  <si>
    <t>1 08 07150 01 0000 110</t>
  </si>
  <si>
    <t>Штрафы за нарушение законод. РФ об административных правонаруш., предусм.статьей 20.25 КОАП</t>
  </si>
  <si>
    <t>1 01 02000 01 0000 110</t>
  </si>
  <si>
    <t>Задолженность и перерасчеты по отмененным платежам и сборам</t>
  </si>
  <si>
    <t>1 09 00000 00 0000 110</t>
  </si>
  <si>
    <t>1 16 32000 05 0000 140</t>
  </si>
  <si>
    <t>1 16 33050 05 0000 140</t>
  </si>
  <si>
    <t>1 16 43000 01 0000 140</t>
  </si>
  <si>
    <t>Транспортный налог</t>
  </si>
  <si>
    <t>1 06 04000 02 0000 110</t>
  </si>
  <si>
    <t>1 16 03010 01 0000 140</t>
  </si>
  <si>
    <t>1 16 08000 01 0000 140</t>
  </si>
  <si>
    <t>1 16 21050 05 0000 140</t>
  </si>
  <si>
    <t xml:space="preserve">1 16 25050 01 0000 140 </t>
  </si>
  <si>
    <t xml:space="preserve">1 16 25060 01 0000 140 </t>
  </si>
  <si>
    <t>1 16 28000 01 0000 140</t>
  </si>
  <si>
    <t>1 16 30030 01 0000 140</t>
  </si>
  <si>
    <t>1 08 07010 01 0000 110</t>
  </si>
  <si>
    <t>1 08 07020 01 0000 110</t>
  </si>
  <si>
    <t>1 08 07100 01 0000 110</t>
  </si>
  <si>
    <t>Госпошлина за выдачу и обмен паспорта гражданина РФ</t>
  </si>
  <si>
    <t>Государственная пошлина Всего</t>
  </si>
  <si>
    <t>Госпошлина за государствен.регистрацию юрлица, физлиц в качестве индивид.предпринимателя</t>
  </si>
  <si>
    <t>Госпошлина за государствен.регистрацию транспортных средств</t>
  </si>
  <si>
    <t>1 08 07140 01 0000 110</t>
  </si>
  <si>
    <t>Госпошлина за государственную регистрацию прав на недвиж. имущество и сделок с ним</t>
  </si>
  <si>
    <t>Штрафы (МВД)</t>
  </si>
  <si>
    <t>Штрафы (ФНС)</t>
  </si>
  <si>
    <t>1 05 01000 01 0000 110</t>
  </si>
  <si>
    <t>Штрафы за наруш.зак-ва в области охраны окружающей среды</t>
  </si>
  <si>
    <t>1 13 01995 05 0000 130</t>
  </si>
  <si>
    <t>Субсидии</t>
  </si>
  <si>
    <t>Иные межбюджетные трансферты</t>
  </si>
  <si>
    <t>ИТОГО Безвозмездные поступления от других бюджетов</t>
  </si>
  <si>
    <t>Субвенции</t>
  </si>
  <si>
    <t>1 080 0000 01 0000 110</t>
  </si>
  <si>
    <t>Акцизы</t>
  </si>
  <si>
    <t>Патент</t>
  </si>
  <si>
    <t>Госпошлина  (МФЦ)</t>
  </si>
  <si>
    <t>1 08 07000 01 0000 110</t>
  </si>
  <si>
    <t>Доходы от реализации имущества</t>
  </si>
  <si>
    <t>Земельный налог с организаций</t>
  </si>
  <si>
    <t>Упрощенная система налогообл.</t>
  </si>
  <si>
    <t>Единый налог на вменен.доход</t>
  </si>
  <si>
    <t>Земельный налог с физич. лиц</t>
  </si>
  <si>
    <t>% доп.норматива</t>
  </si>
  <si>
    <t xml:space="preserve">Налог на доходы физических лиц </t>
  </si>
  <si>
    <t>1 03 02000 01 0000 110</t>
  </si>
  <si>
    <t>1 06 06030 00 0000 110</t>
  </si>
  <si>
    <t>1 06 06040 00 0000 110</t>
  </si>
  <si>
    <t>1 08 04000 01 0000 110</t>
  </si>
  <si>
    <t>Штрафы за наруш. земельн.законодательства</t>
  </si>
  <si>
    <t>Штрафы за правонарушения в области дорожного движения</t>
  </si>
  <si>
    <t>Штрафы (контрактная система)</t>
  </si>
  <si>
    <t>Штрафы (Роспотребнадзор)</t>
  </si>
  <si>
    <t>ИТОГО налоговые и неналоговые доходы</t>
  </si>
  <si>
    <t>1 16 00000 01 0000 140</t>
  </si>
  <si>
    <t>Прочие доходы от компенс.затрат  (родительская плата д/сад)</t>
  </si>
  <si>
    <t>Доходы от оказания платных услуг (родительск. плата казенные школы)</t>
  </si>
  <si>
    <t>Госпошлина (за устан.рекламн. констр.)</t>
  </si>
  <si>
    <t>Дотации ( на выравнивание БО)</t>
  </si>
  <si>
    <t>Дотации ( на сбалансированность)</t>
  </si>
  <si>
    <t>Итого Неналоговые доходы</t>
  </si>
  <si>
    <t>Наменование доходов</t>
  </si>
  <si>
    <t>Код бюджетной классификации</t>
  </si>
  <si>
    <t>15%+доп. норматив</t>
  </si>
  <si>
    <t>Показатели бюджета Крапивинского муниципального округа</t>
  </si>
  <si>
    <t>Темп роста (снижения), %</t>
  </si>
  <si>
    <t>218 00000 00 0000 150, 219 00000 00 0000 150</t>
  </si>
  <si>
    <t>по дифферен-цированным нормативам</t>
  </si>
  <si>
    <t>Прочие доходы от компенс.затрат  (возврат дебиторской задолжен.)</t>
  </si>
  <si>
    <t>Госпошлина за совершение нотариальных действий</t>
  </si>
  <si>
    <t>ожидаемое исполнение</t>
  </si>
  <si>
    <t>х</t>
  </si>
  <si>
    <t>Прочие доходы от компенс.затрат  (доходы от компенсации затрат округа)</t>
  </si>
  <si>
    <t>1 06 01020 00 0000 110</t>
  </si>
  <si>
    <t>Налог на имущество физических лиц</t>
  </si>
  <si>
    <t xml:space="preserve">1 11 05012 00 0000 120  </t>
  </si>
  <si>
    <t>1 16 01000 01 0000 140</t>
  </si>
  <si>
    <t>1 16 02020 02 0000 140</t>
  </si>
  <si>
    <t>Плата по соглашениям об установлении сервитута</t>
  </si>
  <si>
    <t xml:space="preserve">Штрафы (задолженность до 1 января 2020) </t>
  </si>
  <si>
    <t>1 16 10123 01 0000 140</t>
  </si>
  <si>
    <t>Штрафные санкции (УСП, КДН и др.)</t>
  </si>
  <si>
    <t>1 08 03000 01 0000 110</t>
  </si>
  <si>
    <t>Штрафы за несоблюдение муниц. правовых актов</t>
  </si>
  <si>
    <t>показателей бюджета на 2023 год к показателям бюджета на 2022 год</t>
  </si>
  <si>
    <t>Доходы от сдачи в аренду имущества</t>
  </si>
  <si>
    <t>Прочие доходы от использ.имущества</t>
  </si>
  <si>
    <t xml:space="preserve">1 11 05310 00 0000 120  </t>
  </si>
  <si>
    <t xml:space="preserve">1 11 05074 00 0000 120 </t>
  </si>
  <si>
    <t xml:space="preserve">1 11 09044 00 0000 120  </t>
  </si>
  <si>
    <t>1 13 02994 00 0003 130</t>
  </si>
  <si>
    <t>1 13 02994 00 0005 130</t>
  </si>
  <si>
    <t>1 13 02994 00 0006 130</t>
  </si>
  <si>
    <t>1 14 02043 00 0000 410</t>
  </si>
  <si>
    <t>1 14 06012 00 0000 430</t>
  </si>
  <si>
    <t>1 16 07090 00 0000 140</t>
  </si>
  <si>
    <t>1 17 01040 00 0000 180</t>
  </si>
  <si>
    <t>1 17 05040 00 0000 180</t>
  </si>
  <si>
    <t>2 02 15001 00 0000 150</t>
  </si>
  <si>
    <t>2 02 15002 00 0000 150</t>
  </si>
  <si>
    <t xml:space="preserve">2 02 20000 00 0000 150   </t>
  </si>
  <si>
    <t xml:space="preserve">2 02 30000 00 0000 150   </t>
  </si>
  <si>
    <t xml:space="preserve">2 02 40000 00 0000 150   </t>
  </si>
  <si>
    <t xml:space="preserve">2 02 00000 00 0000 150   </t>
  </si>
  <si>
    <t>2 07 05000 00 0000 150</t>
  </si>
  <si>
    <t xml:space="preserve">Норматив </t>
  </si>
  <si>
    <t>из них НДФЛ по доп нормативу</t>
  </si>
  <si>
    <t>(тыс.руб.)</t>
  </si>
  <si>
    <t>2024г</t>
  </si>
  <si>
    <t>показателей бюджета на 2022 год к ожидаемому исполнению за 2021 год</t>
  </si>
  <si>
    <t>показателей бюджета на 2024 год к показателям бюджета на 2023 год</t>
  </si>
  <si>
    <t>2023г.</t>
  </si>
  <si>
    <t>Инициативные платежи</t>
  </si>
  <si>
    <t>1 17 15020 14 0000 150</t>
  </si>
  <si>
    <t xml:space="preserve">Прочие доходы от компенс.затрат  </t>
  </si>
  <si>
    <t>1 13 02994 00 0000 130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</si>
  <si>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</si>
  <si>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>Доходы от возврата остатков субсидий, субвенций</t>
  </si>
  <si>
    <t>Отчет за 2021 год</t>
  </si>
  <si>
    <t>уточненный план  на 01.11.2022 года</t>
  </si>
  <si>
    <t>исполнение на 01.11.2022 года</t>
  </si>
  <si>
    <t xml:space="preserve">Темп роста (снижения) ожидаемого исполнения  за 2022 год к отчету за 2021 год , % </t>
  </si>
  <si>
    <t>2022 год</t>
  </si>
  <si>
    <t>1 16 11050 01 0000 140</t>
  </si>
  <si>
    <t>Платежи, уплачиваемые в целях возмещения вреда</t>
  </si>
  <si>
    <t xml:space="preserve">2 04 04000 00 0000 150   </t>
  </si>
  <si>
    <t>Безвозмездные поступления от негосударственных организаций в бюджеты муниципальных округов</t>
  </si>
  <si>
    <t>2025г</t>
  </si>
  <si>
    <t>Штрафные санкции (нарушение лесного законодательства)</t>
  </si>
  <si>
    <t>1 16 01083 01 0000 140</t>
  </si>
  <si>
    <t xml:space="preserve"> Оценка ожидаемого исполнения бюджета Крапивинского муниципального округа по доходам за 2022 год, отчет за 2021 год                                                                                                                                                                 и прогноз бюджета по видам доходов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</si>
</sst>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5" fillId="0" borderId="0"/>
    <xf numFmtId="0" fontId="2" fillId="0" borderId="0"/>
    <xf numFmtId="0" fontId="10" fillId="0" borderId="0"/>
  </cellStyleXfs>
  <cellXfs count="209">
    <xf numFmtId="0" fontId="0" fillId="0" borderId="0" xfId="0"/>
    <xf numFmtId="0" fontId="0" fillId="0" borderId="0" xfId="0" applyFill="1"/>
    <xf numFmtId="164" fontId="3" fillId="0" borderId="0" xfId="0" applyNumberFormat="1" applyFont="1" applyFill="1" applyBorder="1"/>
    <xf numFmtId="0" fontId="0" fillId="0" borderId="0" xfId="0" applyAlignment="1">
      <alignment vertical="top" wrapText="1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13" fillId="0" borderId="0" xfId="0" applyFont="1" applyFill="1" applyBorder="1"/>
    <xf numFmtId="0" fontId="17" fillId="0" borderId="2" xfId="0" applyFont="1" applyFill="1" applyBorder="1"/>
    <xf numFmtId="0" fontId="17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7" fillId="0" borderId="5" xfId="0" applyFont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9" fillId="0" borderId="7" xfId="0" applyFont="1" applyBorder="1" applyAlignment="1">
      <alignment wrapText="1"/>
    </xf>
    <xf numFmtId="166" fontId="17" fillId="0" borderId="10" xfId="0" applyNumberFormat="1" applyFont="1" applyFill="1" applyBorder="1"/>
    <xf numFmtId="166" fontId="17" fillId="0" borderId="2" xfId="0" applyNumberFormat="1" applyFont="1" applyFill="1" applyBorder="1"/>
    <xf numFmtId="166" fontId="4" fillId="0" borderId="2" xfId="0" applyNumberFormat="1" applyFont="1" applyFill="1" applyBorder="1"/>
    <xf numFmtId="166" fontId="17" fillId="0" borderId="1" xfId="0" applyNumberFormat="1" applyFont="1" applyFill="1" applyBorder="1"/>
    <xf numFmtId="166" fontId="4" fillId="0" borderId="7" xfId="0" applyNumberFormat="1" applyFont="1" applyFill="1" applyBorder="1"/>
    <xf numFmtId="166" fontId="4" fillId="0" borderId="15" xfId="0" applyNumberFormat="1" applyFont="1" applyFill="1" applyBorder="1"/>
    <xf numFmtId="166" fontId="17" fillId="0" borderId="16" xfId="0" applyNumberFormat="1" applyFont="1" applyFill="1" applyBorder="1"/>
    <xf numFmtId="166" fontId="17" fillId="0" borderId="18" xfId="0" applyNumberFormat="1" applyFont="1" applyFill="1" applyBorder="1"/>
    <xf numFmtId="164" fontId="20" fillId="0" borderId="19" xfId="0" applyNumberFormat="1" applyFont="1" applyFill="1" applyBorder="1"/>
    <xf numFmtId="0" fontId="17" fillId="0" borderId="10" xfId="0" applyFont="1" applyFill="1" applyBorder="1"/>
    <xf numFmtId="0" fontId="21" fillId="0" borderId="2" xfId="0" applyFont="1" applyFill="1" applyBorder="1"/>
    <xf numFmtId="0" fontId="20" fillId="0" borderId="2" xfId="0" applyFont="1" applyFill="1" applyBorder="1"/>
    <xf numFmtId="166" fontId="17" fillId="0" borderId="24" xfId="0" applyNumberFormat="1" applyFont="1" applyFill="1" applyBorder="1"/>
    <xf numFmtId="0" fontId="24" fillId="0" borderId="2" xfId="0" applyFont="1" applyFill="1" applyBorder="1"/>
    <xf numFmtId="0" fontId="4" fillId="0" borderId="2" xfId="0" applyFont="1" applyFill="1" applyBorder="1"/>
    <xf numFmtId="3" fontId="17" fillId="0" borderId="2" xfId="0" applyNumberFormat="1" applyFont="1" applyFill="1" applyBorder="1"/>
    <xf numFmtId="3" fontId="17" fillId="0" borderId="18" xfId="0" applyNumberFormat="1" applyFont="1" applyFill="1" applyBorder="1"/>
    <xf numFmtId="166" fontId="17" fillId="0" borderId="25" xfId="0" applyNumberFormat="1" applyFont="1" applyFill="1" applyBorder="1"/>
    <xf numFmtId="0" fontId="4" fillId="0" borderId="19" xfId="0" applyFont="1" applyFill="1" applyBorder="1"/>
    <xf numFmtId="0" fontId="17" fillId="0" borderId="16" xfId="0" applyFont="1" applyFill="1" applyBorder="1"/>
    <xf numFmtId="166" fontId="4" fillId="0" borderId="19" xfId="0" applyNumberFormat="1" applyFont="1" applyFill="1" applyBorder="1"/>
    <xf numFmtId="0" fontId="6" fillId="0" borderId="19" xfId="0" applyFont="1" applyFill="1" applyBorder="1"/>
    <xf numFmtId="164" fontId="20" fillId="0" borderId="15" xfId="0" applyNumberFormat="1" applyFont="1" applyFill="1" applyBorder="1"/>
    <xf numFmtId="0" fontId="17" fillId="0" borderId="18" xfId="0" applyFont="1" applyFill="1" applyBorder="1"/>
    <xf numFmtId="0" fontId="14" fillId="0" borderId="19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4" fillId="0" borderId="28" xfId="0" applyFont="1" applyFill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165" fontId="21" fillId="0" borderId="12" xfId="0" applyNumberFormat="1" applyFont="1" applyFill="1" applyBorder="1"/>
    <xf numFmtId="165" fontId="17" fillId="0" borderId="12" xfId="0" applyNumberFormat="1" applyFont="1" applyFill="1" applyBorder="1"/>
    <xf numFmtId="165" fontId="4" fillId="0" borderId="14" xfId="0" applyNumberFormat="1" applyFont="1" applyFill="1" applyBorder="1"/>
    <xf numFmtId="165" fontId="17" fillId="0" borderId="17" xfId="0" applyNumberFormat="1" applyFont="1" applyFill="1" applyBorder="1"/>
    <xf numFmtId="165" fontId="4" fillId="0" borderId="12" xfId="0" applyNumberFormat="1" applyFont="1" applyFill="1" applyBorder="1"/>
    <xf numFmtId="165" fontId="17" fillId="0" borderId="26" xfId="0" applyNumberFormat="1" applyFont="1" applyFill="1" applyBorder="1"/>
    <xf numFmtId="165" fontId="20" fillId="0" borderId="14" xfId="0" applyNumberFormat="1" applyFont="1" applyFill="1" applyBorder="1"/>
    <xf numFmtId="165" fontId="4" fillId="0" borderId="15" xfId="0" applyNumberFormat="1" applyFont="1" applyFill="1" applyBorder="1" applyAlignment="1">
      <alignment horizontal="center"/>
    </xf>
    <xf numFmtId="165" fontId="21" fillId="0" borderId="2" xfId="0" applyNumberFormat="1" applyFont="1" applyFill="1" applyBorder="1"/>
    <xf numFmtId="165" fontId="17" fillId="0" borderId="2" xfId="0" applyNumberFormat="1" applyFont="1" applyFill="1" applyBorder="1"/>
    <xf numFmtId="165" fontId="4" fillId="0" borderId="2" xfId="0" applyNumberFormat="1" applyFont="1" applyFill="1" applyBorder="1"/>
    <xf numFmtId="165" fontId="17" fillId="0" borderId="16" xfId="0" applyNumberFormat="1" applyFont="1" applyFill="1" applyBorder="1"/>
    <xf numFmtId="165" fontId="17" fillId="0" borderId="18" xfId="0" applyNumberFormat="1" applyFont="1" applyFill="1" applyBorder="1"/>
    <xf numFmtId="165" fontId="4" fillId="0" borderId="7" xfId="0" applyNumberFormat="1" applyFont="1" applyFill="1" applyBorder="1"/>
    <xf numFmtId="165" fontId="4" fillId="0" borderId="19" xfId="0" applyNumberFormat="1" applyFont="1" applyFill="1" applyBorder="1"/>
    <xf numFmtId="165" fontId="20" fillId="0" borderId="19" xfId="0" applyNumberFormat="1" applyFont="1" applyFill="1" applyBorder="1"/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165" fontId="4" fillId="0" borderId="29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 horizontal="center"/>
    </xf>
    <xf numFmtId="165" fontId="17" fillId="0" borderId="34" xfId="0" applyNumberFormat="1" applyFont="1" applyFill="1" applyBorder="1" applyAlignment="1">
      <alignment horizontal="center"/>
    </xf>
    <xf numFmtId="165" fontId="17" fillId="0" borderId="4" xfId="0" applyNumberFormat="1" applyFont="1" applyFill="1" applyBorder="1"/>
    <xf numFmtId="0" fontId="17" fillId="0" borderId="0" xfId="0" applyFont="1" applyFill="1" applyAlignment="1">
      <alignment horizontal="center"/>
    </xf>
    <xf numFmtId="4" fontId="21" fillId="0" borderId="2" xfId="0" applyNumberFormat="1" applyFont="1" applyFill="1" applyBorder="1"/>
    <xf numFmtId="4" fontId="17" fillId="0" borderId="2" xfId="0" applyNumberFormat="1" applyFont="1" applyFill="1" applyBorder="1"/>
    <xf numFmtId="0" fontId="8" fillId="0" borderId="0" xfId="0" applyFont="1" applyAlignment="1"/>
    <xf numFmtId="0" fontId="8" fillId="0" borderId="0" xfId="0" applyFont="1" applyFill="1" applyAlignment="1"/>
    <xf numFmtId="0" fontId="28" fillId="0" borderId="0" xfId="0" applyFont="1" applyFill="1" applyBorder="1" applyAlignment="1"/>
    <xf numFmtId="0" fontId="29" fillId="0" borderId="0" xfId="0" applyFont="1" applyFill="1" applyBorder="1"/>
    <xf numFmtId="0" fontId="8" fillId="0" borderId="0" xfId="0" applyFont="1" applyFill="1" applyAlignment="1">
      <alignment vertical="top" wrapText="1"/>
    </xf>
    <xf numFmtId="166" fontId="4" fillId="0" borderId="28" xfId="0" applyNumberFormat="1" applyFont="1" applyFill="1" applyBorder="1"/>
    <xf numFmtId="0" fontId="17" fillId="0" borderId="18" xfId="0" applyFont="1" applyFill="1" applyBorder="1" applyAlignment="1">
      <alignment wrapText="1"/>
    </xf>
    <xf numFmtId="166" fontId="17" fillId="0" borderId="21" xfId="0" applyNumberFormat="1" applyFont="1" applyFill="1" applyBorder="1"/>
    <xf numFmtId="166" fontId="17" fillId="0" borderId="22" xfId="0" applyNumberFormat="1" applyFont="1" applyFill="1" applyBorder="1"/>
    <xf numFmtId="164" fontId="20" fillId="0" borderId="23" xfId="0" applyNumberFormat="1" applyFont="1" applyFill="1" applyBorder="1"/>
    <xf numFmtId="166" fontId="4" fillId="0" borderId="23" xfId="0" applyNumberFormat="1" applyFont="1" applyFill="1" applyBorder="1"/>
    <xf numFmtId="165" fontId="17" fillId="0" borderId="9" xfId="0" applyNumberFormat="1" applyFont="1" applyFill="1" applyBorder="1"/>
    <xf numFmtId="165" fontId="20" fillId="0" borderId="7" xfId="0" applyNumberFormat="1" applyFont="1" applyFill="1" applyBorder="1"/>
    <xf numFmtId="164" fontId="20" fillId="0" borderId="1" xfId="0" applyNumberFormat="1" applyFont="1" applyFill="1" applyBorder="1"/>
    <xf numFmtId="164" fontId="20" fillId="0" borderId="13" xfId="0" applyNumberFormat="1" applyFont="1" applyFill="1" applyBorder="1"/>
    <xf numFmtId="9" fontId="18" fillId="0" borderId="26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9" fontId="17" fillId="0" borderId="26" xfId="0" applyNumberFormat="1" applyFont="1" applyFill="1" applyBorder="1" applyAlignment="1">
      <alignment horizontal="center" vertical="center"/>
    </xf>
    <xf numFmtId="0" fontId="12" fillId="0" borderId="14" xfId="0" applyFont="1" applyFill="1" applyBorder="1"/>
    <xf numFmtId="166" fontId="0" fillId="0" borderId="0" xfId="0" applyNumberFormat="1" applyFill="1"/>
    <xf numFmtId="166" fontId="4" fillId="5" borderId="28" xfId="0" applyNumberFormat="1" applyFont="1" applyFill="1" applyBorder="1"/>
    <xf numFmtId="164" fontId="20" fillId="5" borderId="9" xfId="0" applyNumberFormat="1" applyFont="1" applyFill="1" applyBorder="1"/>
    <xf numFmtId="166" fontId="4" fillId="5" borderId="2" xfId="0" applyNumberFormat="1" applyFont="1" applyFill="1" applyBorder="1"/>
    <xf numFmtId="0" fontId="17" fillId="5" borderId="5" xfId="0" applyFont="1" applyFill="1" applyBorder="1" applyAlignment="1">
      <alignment wrapText="1"/>
    </xf>
    <xf numFmtId="166" fontId="17" fillId="5" borderId="4" xfId="0" applyNumberFormat="1" applyFont="1" applyFill="1" applyBorder="1"/>
    <xf numFmtId="166" fontId="17" fillId="5" borderId="38" xfId="0" applyNumberFormat="1" applyFont="1" applyFill="1" applyBorder="1"/>
    <xf numFmtId="166" fontId="17" fillId="5" borderId="5" xfId="0" applyNumberFormat="1" applyFont="1" applyFill="1" applyBorder="1"/>
    <xf numFmtId="166" fontId="4" fillId="5" borderId="7" xfId="0" applyNumberFormat="1" applyFont="1" applyFill="1" applyBorder="1"/>
    <xf numFmtId="164" fontId="20" fillId="5" borderId="37" xfId="0" applyNumberFormat="1" applyFont="1" applyFill="1" applyBorder="1"/>
    <xf numFmtId="166" fontId="17" fillId="5" borderId="16" xfId="0" applyNumberFormat="1" applyFont="1" applyFill="1" applyBorder="1"/>
    <xf numFmtId="166" fontId="4" fillId="5" borderId="35" xfId="0" applyNumberFormat="1" applyFont="1" applyFill="1" applyBorder="1"/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9" fontId="17" fillId="0" borderId="2" xfId="0" applyNumberFormat="1" applyFont="1" applyFill="1" applyBorder="1" applyAlignment="1">
      <alignment horizontal="center" vertical="center" wrapText="1"/>
    </xf>
    <xf numFmtId="166" fontId="17" fillId="5" borderId="2" xfId="0" applyNumberFormat="1" applyFont="1" applyFill="1" applyBorder="1"/>
    <xf numFmtId="165" fontId="17" fillId="0" borderId="2" xfId="0" applyNumberFormat="1" applyFont="1" applyFill="1" applyBorder="1" applyAlignment="1">
      <alignment horizontal="center"/>
    </xf>
    <xf numFmtId="9" fontId="10" fillId="0" borderId="2" xfId="0" applyNumberFormat="1" applyFont="1" applyFill="1" applyBorder="1" applyAlignment="1">
      <alignment horizontal="center" vertical="center"/>
    </xf>
    <xf numFmtId="166" fontId="21" fillId="5" borderId="2" xfId="0" applyNumberFormat="1" applyFont="1" applyFill="1" applyBorder="1"/>
    <xf numFmtId="165" fontId="21" fillId="0" borderId="2" xfId="0" applyNumberFormat="1" applyFont="1" applyFill="1" applyBorder="1" applyAlignment="1">
      <alignment horizontal="center"/>
    </xf>
    <xf numFmtId="166" fontId="21" fillId="0" borderId="2" xfId="0" applyNumberFormat="1" applyFont="1" applyFill="1" applyBorder="1"/>
    <xf numFmtId="9" fontId="15" fillId="0" borderId="2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/>
    <xf numFmtId="0" fontId="20" fillId="0" borderId="2" xfId="0" applyFont="1" applyFill="1" applyBorder="1" applyAlignment="1">
      <alignment wrapText="1"/>
    </xf>
    <xf numFmtId="9" fontId="16" fillId="0" borderId="2" xfId="0" applyNumberFormat="1" applyFont="1" applyFill="1" applyBorder="1" applyAlignment="1">
      <alignment horizontal="center" vertical="center" wrapText="1"/>
    </xf>
    <xf numFmtId="9" fontId="17" fillId="5" borderId="2" xfId="0" applyNumberFormat="1" applyFont="1" applyFill="1" applyBorder="1" applyAlignment="1">
      <alignment horizontal="center" vertical="center"/>
    </xf>
    <xf numFmtId="9" fontId="17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165" fontId="4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9" fontId="1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/>
    <xf numFmtId="0" fontId="17" fillId="2" borderId="16" xfId="0" applyFont="1" applyFill="1" applyBorder="1" applyAlignment="1">
      <alignment wrapText="1"/>
    </xf>
    <xf numFmtId="9" fontId="18" fillId="0" borderId="16" xfId="0" applyNumberFormat="1" applyFont="1" applyFill="1" applyBorder="1" applyAlignment="1">
      <alignment horizontal="center" vertical="center"/>
    </xf>
    <xf numFmtId="165" fontId="17" fillId="0" borderId="16" xfId="0" applyNumberFormat="1" applyFont="1" applyFill="1" applyBorder="1" applyAlignment="1">
      <alignment horizontal="center"/>
    </xf>
    <xf numFmtId="0" fontId="16" fillId="0" borderId="6" xfId="0" applyFont="1" applyBorder="1" applyAlignment="1">
      <alignment wrapText="1"/>
    </xf>
    <xf numFmtId="0" fontId="17" fillId="0" borderId="27" xfId="0" applyFont="1" applyFill="1" applyBorder="1"/>
    <xf numFmtId="9" fontId="17" fillId="0" borderId="27" xfId="0" applyNumberFormat="1" applyFont="1" applyFill="1" applyBorder="1" applyAlignment="1">
      <alignment horizontal="center" vertical="center"/>
    </xf>
    <xf numFmtId="166" fontId="17" fillId="5" borderId="27" xfId="0" applyNumberFormat="1" applyFont="1" applyFill="1" applyBorder="1"/>
    <xf numFmtId="166" fontId="17" fillId="0" borderId="27" xfId="0" applyNumberFormat="1" applyFont="1" applyFill="1" applyBorder="1"/>
    <xf numFmtId="165" fontId="17" fillId="0" borderId="27" xfId="0" applyNumberFormat="1" applyFont="1" applyFill="1" applyBorder="1" applyAlignment="1">
      <alignment horizontal="center"/>
    </xf>
    <xf numFmtId="165" fontId="17" fillId="0" borderId="27" xfId="0" applyNumberFormat="1" applyFont="1" applyFill="1" applyBorder="1"/>
    <xf numFmtId="165" fontId="17" fillId="0" borderId="39" xfId="0" applyNumberFormat="1" applyFont="1" applyFill="1" applyBorder="1"/>
    <xf numFmtId="0" fontId="17" fillId="0" borderId="18" xfId="0" applyFont="1" applyBorder="1" applyAlignment="1">
      <alignment wrapText="1"/>
    </xf>
    <xf numFmtId="9" fontId="18" fillId="0" borderId="18" xfId="0" applyNumberFormat="1" applyFont="1" applyFill="1" applyBorder="1" applyAlignment="1">
      <alignment horizontal="center" vertical="center"/>
    </xf>
    <xf numFmtId="166" fontId="17" fillId="5" borderId="18" xfId="0" applyNumberFormat="1" applyFont="1" applyFill="1" applyBorder="1"/>
    <xf numFmtId="165" fontId="17" fillId="0" borderId="18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wrapText="1"/>
    </xf>
    <xf numFmtId="0" fontId="20" fillId="0" borderId="16" xfId="0" applyFont="1" applyFill="1" applyBorder="1"/>
    <xf numFmtId="0" fontId="23" fillId="0" borderId="16" xfId="0" applyFont="1" applyFill="1" applyBorder="1" applyAlignment="1">
      <alignment horizontal="center" vertical="center"/>
    </xf>
    <xf numFmtId="166" fontId="20" fillId="5" borderId="16" xfId="0" applyNumberFormat="1" applyFont="1" applyFill="1" applyBorder="1"/>
    <xf numFmtId="166" fontId="20" fillId="0" borderId="16" xfId="0" applyNumberFormat="1" applyFont="1" applyFill="1" applyBorder="1"/>
    <xf numFmtId="165" fontId="20" fillId="0" borderId="16" xfId="0" applyNumberFormat="1" applyFont="1" applyFill="1" applyBorder="1" applyAlignment="1">
      <alignment horizontal="center"/>
    </xf>
    <xf numFmtId="165" fontId="20" fillId="0" borderId="16" xfId="0" applyNumberFormat="1" applyFont="1" applyFill="1" applyBorder="1"/>
    <xf numFmtId="0" fontId="4" fillId="0" borderId="7" xfId="0" applyFont="1" applyBorder="1" applyAlignment="1">
      <alignment wrapText="1"/>
    </xf>
    <xf numFmtId="0" fontId="19" fillId="0" borderId="19" xfId="0" applyFont="1" applyFill="1" applyBorder="1" applyAlignment="1">
      <alignment horizontal="center" vertical="center"/>
    </xf>
    <xf numFmtId="166" fontId="4" fillId="5" borderId="19" xfId="0" applyNumberFormat="1" applyFont="1" applyFill="1" applyBorder="1"/>
    <xf numFmtId="165" fontId="4" fillId="0" borderId="19" xfId="0" applyNumberFormat="1" applyFont="1" applyFill="1" applyBorder="1" applyAlignment="1">
      <alignment horizontal="center"/>
    </xf>
    <xf numFmtId="9" fontId="17" fillId="5" borderId="18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wrapText="1"/>
    </xf>
    <xf numFmtId="0" fontId="4" fillId="4" borderId="31" xfId="0" applyFont="1" applyFill="1" applyBorder="1" applyAlignment="1">
      <alignment wrapText="1"/>
    </xf>
    <xf numFmtId="0" fontId="18" fillId="4" borderId="36" xfId="0" applyFont="1" applyFill="1" applyBorder="1" applyAlignment="1">
      <alignment horizontal="center" vertical="center"/>
    </xf>
    <xf numFmtId="166" fontId="4" fillId="4" borderId="31" xfId="0" applyNumberFormat="1" applyFont="1" applyFill="1" applyBorder="1"/>
    <xf numFmtId="166" fontId="4" fillId="4" borderId="36" xfId="0" applyNumberFormat="1" applyFont="1" applyFill="1" applyBorder="1"/>
    <xf numFmtId="165" fontId="4" fillId="4" borderId="33" xfId="0" applyNumberFormat="1" applyFont="1" applyFill="1" applyBorder="1" applyAlignment="1">
      <alignment horizontal="center"/>
    </xf>
    <xf numFmtId="166" fontId="4" fillId="4" borderId="40" xfId="0" applyNumberFormat="1" applyFont="1" applyFill="1" applyBorder="1"/>
    <xf numFmtId="166" fontId="4" fillId="4" borderId="32" xfId="0" applyNumberFormat="1" applyFont="1" applyFill="1" applyBorder="1"/>
    <xf numFmtId="165" fontId="4" fillId="4" borderId="30" xfId="0" applyNumberFormat="1" applyFont="1" applyFill="1" applyBorder="1"/>
    <xf numFmtId="165" fontId="4" fillId="4" borderId="31" xfId="0" applyNumberFormat="1" applyFont="1" applyFill="1" applyBorder="1"/>
    <xf numFmtId="165" fontId="4" fillId="4" borderId="36" xfId="0" applyNumberFormat="1" applyFont="1" applyFill="1" applyBorder="1"/>
    <xf numFmtId="0" fontId="4" fillId="2" borderId="8" xfId="0" applyFont="1" applyFill="1" applyBorder="1" applyAlignment="1">
      <alignment wrapText="1"/>
    </xf>
    <xf numFmtId="0" fontId="24" fillId="4" borderId="16" xfId="0" applyFont="1" applyFill="1" applyBorder="1"/>
    <xf numFmtId="0" fontId="17" fillId="4" borderId="16" xfId="0" applyFont="1" applyFill="1" applyBorder="1" applyAlignment="1">
      <alignment horizontal="center" vertical="center"/>
    </xf>
    <xf numFmtId="166" fontId="4" fillId="4" borderId="16" xfId="0" applyNumberFormat="1" applyFont="1" applyFill="1" applyBorder="1"/>
    <xf numFmtId="165" fontId="4" fillId="4" borderId="16" xfId="0" applyNumberFormat="1" applyFont="1" applyFill="1" applyBorder="1" applyAlignment="1">
      <alignment horizontal="center"/>
    </xf>
    <xf numFmtId="165" fontId="4" fillId="4" borderId="16" xfId="0" applyNumberFormat="1" applyFont="1" applyFill="1" applyBorder="1"/>
    <xf numFmtId="0" fontId="17" fillId="0" borderId="3" xfId="0" applyFont="1" applyFill="1" applyBorder="1" applyAlignment="1">
      <alignment wrapText="1"/>
    </xf>
    <xf numFmtId="9" fontId="17" fillId="0" borderId="10" xfId="0" applyNumberFormat="1" applyFont="1" applyFill="1" applyBorder="1" applyAlignment="1">
      <alignment horizontal="center" vertical="center"/>
    </xf>
    <xf numFmtId="166" fontId="17" fillId="5" borderId="10" xfId="0" applyNumberFormat="1" applyFont="1" applyFill="1" applyBorder="1"/>
    <xf numFmtId="165" fontId="17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/>
    <xf numFmtId="165" fontId="17" fillId="0" borderId="11" xfId="0" applyNumberFormat="1" applyFont="1" applyFill="1" applyBorder="1"/>
    <xf numFmtId="0" fontId="17" fillId="0" borderId="6" xfId="0" applyFont="1" applyFill="1" applyBorder="1" applyAlignment="1">
      <alignment wrapText="1"/>
    </xf>
    <xf numFmtId="0" fontId="16" fillId="5" borderId="2" xfId="0" applyFont="1" applyFill="1" applyBorder="1" applyAlignment="1">
      <alignment wrapText="1"/>
    </xf>
    <xf numFmtId="0" fontId="17" fillId="5" borderId="2" xfId="0" applyFont="1" applyFill="1" applyBorder="1"/>
    <xf numFmtId="0" fontId="16" fillId="5" borderId="2" xfId="0" applyFont="1" applyFill="1" applyBorder="1" applyAlignment="1">
      <alignment vertical="center" wrapText="1"/>
    </xf>
    <xf numFmtId="0" fontId="27" fillId="0" borderId="0" xfId="1" applyFont="1" applyFill="1" applyAlignment="1">
      <alignment horizont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8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showRuler="0" topLeftCell="A68" zoomScaleNormal="100" zoomScaleSheetLayoutView="100" workbookViewId="0">
      <selection activeCell="G2" sqref="G1:G1048576"/>
    </sheetView>
  </sheetViews>
  <sheetFormatPr defaultRowHeight="12.75" x14ac:dyDescent="0.2"/>
  <cols>
    <col min="1" max="1" width="44.5703125" style="6" customWidth="1"/>
    <col min="2" max="2" width="19.85546875" style="8" customWidth="1"/>
    <col min="3" max="3" width="14.140625" customWidth="1"/>
    <col min="4" max="4" width="13" customWidth="1"/>
    <col min="5" max="5" width="12" customWidth="1"/>
    <col min="6" max="6" width="13.28515625" style="1" customWidth="1"/>
    <col min="7" max="7" width="12.7109375" customWidth="1"/>
    <col min="8" max="8" width="12.7109375" style="1" customWidth="1"/>
    <col min="9" max="9" width="11" style="1" customWidth="1"/>
    <col min="10" max="10" width="10.7109375" style="1" customWidth="1"/>
    <col min="11" max="11" width="11.5703125" style="1" customWidth="1"/>
    <col min="12" max="12" width="12.140625" style="1" customWidth="1"/>
    <col min="13" max="13" width="11.42578125" style="1" customWidth="1"/>
    <col min="14" max="14" width="10.5703125" style="3" customWidth="1"/>
  </cols>
  <sheetData>
    <row r="1" spans="1:14" ht="36.75" customHeight="1" x14ac:dyDescent="0.25">
      <c r="A1" s="192" t="s">
        <v>172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4.25" customHeight="1" thickBot="1" x14ac:dyDescent="0.4">
      <c r="A2" s="10"/>
      <c r="B2" s="10"/>
      <c r="C2" s="10"/>
      <c r="D2" s="10"/>
      <c r="E2" s="70"/>
      <c r="F2" s="70"/>
      <c r="G2" s="70"/>
      <c r="H2" s="10"/>
      <c r="I2" s="10"/>
      <c r="J2" s="11"/>
      <c r="K2" s="70"/>
      <c r="L2" s="70"/>
      <c r="M2" s="77" t="s">
        <v>149</v>
      </c>
    </row>
    <row r="3" spans="1:14" ht="25.5" customHeight="1" x14ac:dyDescent="0.2">
      <c r="A3" s="203" t="s">
        <v>103</v>
      </c>
      <c r="B3" s="205" t="s">
        <v>104</v>
      </c>
      <c r="C3" s="205" t="s">
        <v>147</v>
      </c>
      <c r="D3" s="193" t="s">
        <v>160</v>
      </c>
      <c r="E3" s="193" t="s">
        <v>164</v>
      </c>
      <c r="F3" s="193"/>
      <c r="G3" s="193"/>
      <c r="H3" s="201" t="s">
        <v>163</v>
      </c>
      <c r="I3" s="194" t="s">
        <v>106</v>
      </c>
      <c r="J3" s="200"/>
      <c r="K3" s="200"/>
      <c r="L3" s="194" t="s">
        <v>107</v>
      </c>
      <c r="M3" s="194"/>
      <c r="N3" s="195"/>
    </row>
    <row r="4" spans="1:14" ht="39.75" customHeight="1" x14ac:dyDescent="0.2">
      <c r="A4" s="204"/>
      <c r="B4" s="206"/>
      <c r="C4" s="206"/>
      <c r="D4" s="207"/>
      <c r="E4" s="208" t="s">
        <v>161</v>
      </c>
      <c r="F4" s="208" t="s">
        <v>162</v>
      </c>
      <c r="G4" s="208" t="s">
        <v>112</v>
      </c>
      <c r="H4" s="202"/>
      <c r="I4" s="197"/>
      <c r="J4" s="197"/>
      <c r="K4" s="197"/>
      <c r="L4" s="196" t="s">
        <v>151</v>
      </c>
      <c r="M4" s="196" t="s">
        <v>126</v>
      </c>
      <c r="N4" s="198" t="s">
        <v>152</v>
      </c>
    </row>
    <row r="5" spans="1:14" ht="48" customHeight="1" x14ac:dyDescent="0.2">
      <c r="A5" s="204"/>
      <c r="B5" s="206"/>
      <c r="C5" s="206"/>
      <c r="D5" s="207"/>
      <c r="E5" s="208"/>
      <c r="F5" s="208"/>
      <c r="G5" s="208"/>
      <c r="H5" s="202"/>
      <c r="I5" s="112" t="s">
        <v>153</v>
      </c>
      <c r="J5" s="112" t="s">
        <v>150</v>
      </c>
      <c r="K5" s="112" t="s">
        <v>169</v>
      </c>
      <c r="L5" s="197"/>
      <c r="M5" s="197"/>
      <c r="N5" s="199"/>
    </row>
    <row r="6" spans="1:14" ht="29.25" customHeight="1" x14ac:dyDescent="0.2">
      <c r="A6" s="15" t="s">
        <v>86</v>
      </c>
      <c r="B6" s="14" t="s">
        <v>42</v>
      </c>
      <c r="C6" s="114" t="s">
        <v>105</v>
      </c>
      <c r="D6" s="115">
        <v>117526.7</v>
      </c>
      <c r="E6" s="115">
        <v>132178</v>
      </c>
      <c r="F6" s="26">
        <v>111841.5</v>
      </c>
      <c r="G6" s="115">
        <v>132178</v>
      </c>
      <c r="H6" s="116">
        <f>G6/D6</f>
        <v>1.124663587082765</v>
      </c>
      <c r="I6" s="26">
        <v>138787</v>
      </c>
      <c r="J6" s="26">
        <v>145726</v>
      </c>
      <c r="K6" s="26">
        <v>153013</v>
      </c>
      <c r="L6" s="63">
        <f t="shared" ref="L6:L37" si="0">I6/G6</f>
        <v>1.0500007565555538</v>
      </c>
      <c r="M6" s="63">
        <f>J6/I6</f>
        <v>1.0499974781499708</v>
      </c>
      <c r="N6" s="55">
        <f>K6/J6</f>
        <v>1.0500048035354022</v>
      </c>
    </row>
    <row r="7" spans="1:14" ht="19.5" customHeight="1" x14ac:dyDescent="0.2">
      <c r="A7" s="15" t="s">
        <v>148</v>
      </c>
      <c r="B7" s="35"/>
      <c r="C7" s="117"/>
      <c r="D7" s="118">
        <v>86947.9</v>
      </c>
      <c r="E7" s="118">
        <f>(E6-400)*47.55/62.55+400</f>
        <v>100576.56115107914</v>
      </c>
      <c r="F7" s="118">
        <f>(F6-299.9)*47.55/62.55+299.9</f>
        <v>85092.914868105509</v>
      </c>
      <c r="G7" s="118">
        <f>(G6-400)*47.55/62.55+400</f>
        <v>100576.56115107914</v>
      </c>
      <c r="H7" s="119">
        <f t="shared" ref="H7:H35" si="1">G7/D7</f>
        <v>1.1567451445184891</v>
      </c>
      <c r="I7" s="120">
        <f>(I6-300)*I8/62.09+300</f>
        <v>105330.64631985826</v>
      </c>
      <c r="J7" s="120">
        <f>(J6-300)*J8/61.83+300</f>
        <v>110445.55361475013</v>
      </c>
      <c r="K7" s="120">
        <f>(K6-300)*K8/61.93+300</f>
        <v>116024.54529307282</v>
      </c>
      <c r="L7" s="62">
        <f t="shared" si="0"/>
        <v>1.0472683209126417</v>
      </c>
      <c r="M7" s="62">
        <f t="shared" ref="M7:M76" si="2">J7/I7</f>
        <v>1.0485604852300952</v>
      </c>
      <c r="N7" s="54">
        <f t="shared" ref="N7:N76" si="3">K7/J7</f>
        <v>1.050513501863398</v>
      </c>
    </row>
    <row r="8" spans="1:14" ht="16.899999999999999" customHeight="1" x14ac:dyDescent="0.25">
      <c r="A8" s="16" t="s">
        <v>85</v>
      </c>
      <c r="B8" s="36"/>
      <c r="C8" s="121"/>
      <c r="D8" s="122">
        <v>42.6</v>
      </c>
      <c r="E8" s="122">
        <v>47.55</v>
      </c>
      <c r="F8" s="122">
        <v>47.55</v>
      </c>
      <c r="G8" s="122">
        <v>47.55</v>
      </c>
      <c r="H8" s="119">
        <f t="shared" si="1"/>
        <v>1.1161971830985915</v>
      </c>
      <c r="I8" s="78">
        <v>47.09</v>
      </c>
      <c r="J8" s="78">
        <v>46.83</v>
      </c>
      <c r="K8" s="78">
        <v>46.93</v>
      </c>
      <c r="L8" s="62">
        <f t="shared" si="0"/>
        <v>0.9903259726603576</v>
      </c>
      <c r="M8" s="62">
        <f t="shared" si="2"/>
        <v>0.99447865788914835</v>
      </c>
      <c r="N8" s="54">
        <f t="shared" si="3"/>
        <v>1.0021353833013027</v>
      </c>
    </row>
    <row r="9" spans="1:14" ht="38.25" customHeight="1" x14ac:dyDescent="0.25">
      <c r="A9" s="19" t="s">
        <v>76</v>
      </c>
      <c r="B9" s="14" t="s">
        <v>87</v>
      </c>
      <c r="C9" s="124" t="s">
        <v>109</v>
      </c>
      <c r="D9" s="115">
        <v>15184.3</v>
      </c>
      <c r="E9" s="115">
        <v>14480</v>
      </c>
      <c r="F9" s="26">
        <v>13962.9</v>
      </c>
      <c r="G9" s="115">
        <v>14480</v>
      </c>
      <c r="H9" s="119">
        <f t="shared" si="1"/>
        <v>0.95361656447778298</v>
      </c>
      <c r="I9" s="79">
        <v>15000</v>
      </c>
      <c r="J9" s="79">
        <v>15330</v>
      </c>
      <c r="K9" s="79">
        <v>15330</v>
      </c>
      <c r="L9" s="63">
        <f t="shared" si="0"/>
        <v>1.0359116022099448</v>
      </c>
      <c r="M9" s="63">
        <f t="shared" si="2"/>
        <v>1.022</v>
      </c>
      <c r="N9" s="55">
        <f t="shared" si="3"/>
        <v>1</v>
      </c>
    </row>
    <row r="10" spans="1:14" ht="18.75" customHeight="1" x14ac:dyDescent="0.2">
      <c r="A10" s="15" t="s">
        <v>82</v>
      </c>
      <c r="B10" s="14" t="s">
        <v>68</v>
      </c>
      <c r="C10" s="125">
        <v>1</v>
      </c>
      <c r="D10" s="115">
        <v>5125.3</v>
      </c>
      <c r="E10" s="115">
        <v>17260</v>
      </c>
      <c r="F10" s="26">
        <v>17465.2</v>
      </c>
      <c r="G10" s="115">
        <v>17600</v>
      </c>
      <c r="H10" s="116">
        <f t="shared" si="1"/>
        <v>3.4339453300294616</v>
      </c>
      <c r="I10" s="79">
        <v>17260</v>
      </c>
      <c r="J10" s="79">
        <v>17260</v>
      </c>
      <c r="K10" s="79">
        <v>17260</v>
      </c>
      <c r="L10" s="63">
        <f t="shared" si="0"/>
        <v>0.98068181818181821</v>
      </c>
      <c r="M10" s="63">
        <f t="shared" si="2"/>
        <v>1</v>
      </c>
      <c r="N10" s="55">
        <f t="shared" si="3"/>
        <v>1</v>
      </c>
    </row>
    <row r="11" spans="1:14" ht="19.5" customHeight="1" x14ac:dyDescent="0.2">
      <c r="A11" s="15" t="s">
        <v>83</v>
      </c>
      <c r="B11" s="14" t="s">
        <v>13</v>
      </c>
      <c r="C11" s="126">
        <v>1</v>
      </c>
      <c r="D11" s="115">
        <v>1195.0999999999999</v>
      </c>
      <c r="E11" s="115">
        <v>0</v>
      </c>
      <c r="F11" s="26">
        <v>5.9</v>
      </c>
      <c r="G11" s="26">
        <v>6</v>
      </c>
      <c r="H11" s="116">
        <f t="shared" si="1"/>
        <v>5.0205003765375284E-3</v>
      </c>
      <c r="I11" s="26">
        <v>0</v>
      </c>
      <c r="J11" s="26">
        <v>0</v>
      </c>
      <c r="K11" s="26">
        <v>0</v>
      </c>
      <c r="L11" s="63">
        <f t="shared" si="0"/>
        <v>0</v>
      </c>
      <c r="M11" s="63" t="s">
        <v>113</v>
      </c>
      <c r="N11" s="55" t="s">
        <v>113</v>
      </c>
    </row>
    <row r="12" spans="1:14" ht="18.75" customHeight="1" x14ac:dyDescent="0.2">
      <c r="A12" s="15" t="s">
        <v>7</v>
      </c>
      <c r="B12" s="14" t="s">
        <v>32</v>
      </c>
      <c r="C12" s="126">
        <v>1</v>
      </c>
      <c r="D12" s="115">
        <v>5225.2</v>
      </c>
      <c r="E12" s="115">
        <v>10500</v>
      </c>
      <c r="F12" s="26">
        <v>10135.9</v>
      </c>
      <c r="G12" s="26">
        <v>10136</v>
      </c>
      <c r="H12" s="116">
        <f t="shared" si="1"/>
        <v>1.9398300543519866</v>
      </c>
      <c r="I12" s="26">
        <v>8000</v>
      </c>
      <c r="J12" s="26">
        <v>8000</v>
      </c>
      <c r="K12" s="26">
        <v>8000</v>
      </c>
      <c r="L12" s="63">
        <f t="shared" si="0"/>
        <v>0.78926598263614833</v>
      </c>
      <c r="M12" s="63">
        <f t="shared" si="2"/>
        <v>1</v>
      </c>
      <c r="N12" s="55">
        <f t="shared" si="3"/>
        <v>1</v>
      </c>
    </row>
    <row r="13" spans="1:14" ht="16.5" customHeight="1" x14ac:dyDescent="0.2">
      <c r="A13" s="15" t="s">
        <v>77</v>
      </c>
      <c r="B13" s="14" t="s">
        <v>31</v>
      </c>
      <c r="C13" s="126">
        <v>1</v>
      </c>
      <c r="D13" s="115">
        <v>4540.2</v>
      </c>
      <c r="E13" s="115">
        <v>3120</v>
      </c>
      <c r="F13" s="26">
        <v>2640.6</v>
      </c>
      <c r="G13" s="115">
        <v>3120</v>
      </c>
      <c r="H13" s="116">
        <f t="shared" si="1"/>
        <v>0.6871943967226114</v>
      </c>
      <c r="I13" s="26">
        <v>3120</v>
      </c>
      <c r="J13" s="26">
        <v>3140</v>
      </c>
      <c r="K13" s="26">
        <v>3160</v>
      </c>
      <c r="L13" s="63">
        <f t="shared" si="0"/>
        <v>1</v>
      </c>
      <c r="M13" s="63">
        <f t="shared" si="2"/>
        <v>1.0064102564102564</v>
      </c>
      <c r="N13" s="55">
        <f t="shared" si="3"/>
        <v>1.0063694267515924</v>
      </c>
    </row>
    <row r="14" spans="1:14" ht="27" customHeight="1" x14ac:dyDescent="0.2">
      <c r="A14" s="15" t="s">
        <v>116</v>
      </c>
      <c r="B14" s="14" t="s">
        <v>115</v>
      </c>
      <c r="C14" s="126">
        <v>1</v>
      </c>
      <c r="D14" s="115">
        <v>2046.7</v>
      </c>
      <c r="E14" s="115">
        <v>2100</v>
      </c>
      <c r="F14" s="26">
        <v>1201.3</v>
      </c>
      <c r="G14" s="115">
        <v>2100</v>
      </c>
      <c r="H14" s="116">
        <f t="shared" si="1"/>
        <v>1.0260419211413494</v>
      </c>
      <c r="I14" s="26">
        <v>2100</v>
      </c>
      <c r="J14" s="26">
        <v>2100</v>
      </c>
      <c r="K14" s="26">
        <v>2100</v>
      </c>
      <c r="L14" s="63">
        <f t="shared" si="0"/>
        <v>1</v>
      </c>
      <c r="M14" s="63">
        <f t="shared" si="2"/>
        <v>1</v>
      </c>
      <c r="N14" s="55">
        <f t="shared" si="3"/>
        <v>1</v>
      </c>
    </row>
    <row r="15" spans="1:14" ht="16.5" customHeight="1" x14ac:dyDescent="0.2">
      <c r="A15" s="15" t="s">
        <v>48</v>
      </c>
      <c r="B15" s="14" t="s">
        <v>49</v>
      </c>
      <c r="C15" s="126">
        <v>0.05</v>
      </c>
      <c r="D15" s="115">
        <v>570.1</v>
      </c>
      <c r="E15" s="115">
        <v>545</v>
      </c>
      <c r="F15" s="26">
        <v>286.2</v>
      </c>
      <c r="G15" s="115">
        <v>545</v>
      </c>
      <c r="H15" s="116">
        <f t="shared" si="1"/>
        <v>0.95597263637958252</v>
      </c>
      <c r="I15" s="26">
        <v>545</v>
      </c>
      <c r="J15" s="26">
        <v>545</v>
      </c>
      <c r="K15" s="26">
        <v>545</v>
      </c>
      <c r="L15" s="63">
        <f t="shared" si="0"/>
        <v>1</v>
      </c>
      <c r="M15" s="63">
        <f t="shared" si="2"/>
        <v>1</v>
      </c>
      <c r="N15" s="55">
        <f t="shared" si="3"/>
        <v>1</v>
      </c>
    </row>
    <row r="16" spans="1:14" ht="17.25" customHeight="1" x14ac:dyDescent="0.2">
      <c r="A16" s="15" t="s">
        <v>81</v>
      </c>
      <c r="B16" s="14" t="s">
        <v>88</v>
      </c>
      <c r="C16" s="126">
        <v>1</v>
      </c>
      <c r="D16" s="115">
        <v>12018.7</v>
      </c>
      <c r="E16" s="115">
        <v>9000</v>
      </c>
      <c r="F16" s="26">
        <v>10500.9</v>
      </c>
      <c r="G16" s="26">
        <v>10972</v>
      </c>
      <c r="H16" s="116">
        <f t="shared" si="1"/>
        <v>0.9129107141371362</v>
      </c>
      <c r="I16" s="26">
        <v>10200</v>
      </c>
      <c r="J16" s="26">
        <v>10300</v>
      </c>
      <c r="K16" s="26">
        <v>10300</v>
      </c>
      <c r="L16" s="63">
        <f t="shared" si="0"/>
        <v>0.92963908129784911</v>
      </c>
      <c r="M16" s="63">
        <f t="shared" si="2"/>
        <v>1.0098039215686274</v>
      </c>
      <c r="N16" s="55">
        <f t="shared" si="3"/>
        <v>1</v>
      </c>
    </row>
    <row r="17" spans="1:14" ht="17.25" customHeight="1" x14ac:dyDescent="0.2">
      <c r="A17" s="15" t="s">
        <v>84</v>
      </c>
      <c r="B17" s="14" t="s">
        <v>89</v>
      </c>
      <c r="C17" s="126">
        <v>1</v>
      </c>
      <c r="D17" s="115">
        <v>4382.3</v>
      </c>
      <c r="E17" s="115">
        <v>5000</v>
      </c>
      <c r="F17" s="26">
        <v>2041.2</v>
      </c>
      <c r="G17" s="26">
        <v>3028</v>
      </c>
      <c r="H17" s="116">
        <f t="shared" si="1"/>
        <v>0.69096136731853131</v>
      </c>
      <c r="I17" s="26">
        <v>4000</v>
      </c>
      <c r="J17" s="26">
        <v>4000</v>
      </c>
      <c r="K17" s="26">
        <v>4000</v>
      </c>
      <c r="L17" s="63">
        <f t="shared" si="0"/>
        <v>1.321003963011889</v>
      </c>
      <c r="M17" s="63">
        <f t="shared" si="2"/>
        <v>1</v>
      </c>
      <c r="N17" s="55">
        <f t="shared" si="3"/>
        <v>1</v>
      </c>
    </row>
    <row r="18" spans="1:14" ht="18" customHeight="1" x14ac:dyDescent="0.25">
      <c r="A18" s="17" t="s">
        <v>61</v>
      </c>
      <c r="B18" s="38" t="s">
        <v>75</v>
      </c>
      <c r="C18" s="126"/>
      <c r="D18" s="103">
        <f>SUM(D19:D26)</f>
        <v>3122.3999999999996</v>
      </c>
      <c r="E18" s="103">
        <f>SUM(E19:E26)</f>
        <v>2680</v>
      </c>
      <c r="F18" s="27">
        <f>SUM(F19:F26)</f>
        <v>3079.3999999999996</v>
      </c>
      <c r="G18" s="27">
        <f>SUM(G19:G26)</f>
        <v>3120</v>
      </c>
      <c r="H18" s="128">
        <f t="shared" si="1"/>
        <v>0.9992313604919294</v>
      </c>
      <c r="I18" s="27">
        <f>SUM(I19:I26)</f>
        <v>3100</v>
      </c>
      <c r="J18" s="27">
        <f>SUM(J19:J26)</f>
        <v>3150</v>
      </c>
      <c r="K18" s="27">
        <f>SUM(K19:K26)</f>
        <v>3200</v>
      </c>
      <c r="L18" s="64">
        <f t="shared" si="0"/>
        <v>0.99358974358974361</v>
      </c>
      <c r="M18" s="64">
        <f t="shared" si="2"/>
        <v>1.0161290322580645</v>
      </c>
      <c r="N18" s="58">
        <f t="shared" si="3"/>
        <v>1.0158730158730158</v>
      </c>
    </row>
    <row r="19" spans="1:14" ht="20.25" customHeight="1" x14ac:dyDescent="0.2">
      <c r="A19" s="21" t="s">
        <v>0</v>
      </c>
      <c r="B19" s="14" t="s">
        <v>124</v>
      </c>
      <c r="C19" s="126">
        <v>1</v>
      </c>
      <c r="D19" s="115">
        <v>3027.7</v>
      </c>
      <c r="E19" s="115">
        <v>2600</v>
      </c>
      <c r="F19" s="26">
        <v>3036.2</v>
      </c>
      <c r="G19" s="26">
        <v>3075</v>
      </c>
      <c r="H19" s="116">
        <f t="shared" si="1"/>
        <v>1.0156224196584867</v>
      </c>
      <c r="I19" s="26">
        <v>3020</v>
      </c>
      <c r="J19" s="26">
        <v>3070</v>
      </c>
      <c r="K19" s="26">
        <v>3120</v>
      </c>
      <c r="L19" s="63">
        <f t="shared" si="0"/>
        <v>0.98211382113821133</v>
      </c>
      <c r="M19" s="63">
        <f t="shared" si="2"/>
        <v>1.0165562913907285</v>
      </c>
      <c r="N19" s="55">
        <f t="shared" si="3"/>
        <v>1.0162866449511401</v>
      </c>
    </row>
    <row r="20" spans="1:14" ht="25.5" customHeight="1" x14ac:dyDescent="0.2">
      <c r="A20" s="18" t="s">
        <v>111</v>
      </c>
      <c r="B20" s="14" t="s">
        <v>90</v>
      </c>
      <c r="C20" s="126">
        <v>1</v>
      </c>
      <c r="D20" s="115">
        <v>74.7</v>
      </c>
      <c r="E20" s="115">
        <v>70</v>
      </c>
      <c r="F20" s="26">
        <v>38.200000000000003</v>
      </c>
      <c r="G20" s="26">
        <v>40</v>
      </c>
      <c r="H20" s="116">
        <f t="shared" si="1"/>
        <v>0.53547523427041499</v>
      </c>
      <c r="I20" s="26">
        <v>70</v>
      </c>
      <c r="J20" s="26">
        <v>70</v>
      </c>
      <c r="K20" s="26">
        <v>70</v>
      </c>
      <c r="L20" s="63">
        <f t="shared" si="0"/>
        <v>1.75</v>
      </c>
      <c r="M20" s="63">
        <f t="shared" si="2"/>
        <v>1</v>
      </c>
      <c r="N20" s="55">
        <f t="shared" si="3"/>
        <v>1</v>
      </c>
    </row>
    <row r="21" spans="1:14" ht="1.5" hidden="1" customHeight="1" x14ac:dyDescent="0.2">
      <c r="A21" s="18" t="s">
        <v>78</v>
      </c>
      <c r="B21" s="14" t="s">
        <v>79</v>
      </c>
      <c r="C21" s="126">
        <v>0.5</v>
      </c>
      <c r="D21" s="115"/>
      <c r="E21" s="115">
        <v>0</v>
      </c>
      <c r="F21" s="26"/>
      <c r="G21" s="26">
        <v>0</v>
      </c>
      <c r="H21" s="116" t="e">
        <f t="shared" si="1"/>
        <v>#DIV/0!</v>
      </c>
      <c r="I21" s="26">
        <v>0</v>
      </c>
      <c r="J21" s="26">
        <v>0</v>
      </c>
      <c r="K21" s="26">
        <v>0</v>
      </c>
      <c r="L21" s="63" t="e">
        <f t="shared" si="0"/>
        <v>#DIV/0!</v>
      </c>
      <c r="M21" s="63" t="s">
        <v>113</v>
      </c>
      <c r="N21" s="55" t="s">
        <v>113</v>
      </c>
    </row>
    <row r="22" spans="1:14" ht="38.25" hidden="1" customHeight="1" x14ac:dyDescent="0.2">
      <c r="A22" s="18" t="s">
        <v>62</v>
      </c>
      <c r="B22" s="14" t="s">
        <v>57</v>
      </c>
      <c r="C22" s="126">
        <v>0.5</v>
      </c>
      <c r="D22" s="115"/>
      <c r="E22" s="115"/>
      <c r="F22" s="26"/>
      <c r="G22" s="26"/>
      <c r="H22" s="116" t="e">
        <f t="shared" si="1"/>
        <v>#DIV/0!</v>
      </c>
      <c r="I22" s="26"/>
      <c r="J22" s="26"/>
      <c r="K22" s="26"/>
      <c r="L22" s="63" t="e">
        <f t="shared" si="0"/>
        <v>#DIV/0!</v>
      </c>
      <c r="M22" s="63" t="e">
        <f t="shared" si="2"/>
        <v>#DIV/0!</v>
      </c>
      <c r="N22" s="55" t="e">
        <f t="shared" si="3"/>
        <v>#DIV/0!</v>
      </c>
    </row>
    <row r="23" spans="1:14" ht="31.5" hidden="1" customHeight="1" x14ac:dyDescent="0.2">
      <c r="A23" s="18" t="s">
        <v>65</v>
      </c>
      <c r="B23" s="14" t="s">
        <v>58</v>
      </c>
      <c r="C23" s="126">
        <v>0.5</v>
      </c>
      <c r="D23" s="115"/>
      <c r="E23" s="115"/>
      <c r="F23" s="26"/>
      <c r="G23" s="26"/>
      <c r="H23" s="116" t="e">
        <f t="shared" si="1"/>
        <v>#DIV/0!</v>
      </c>
      <c r="I23" s="26"/>
      <c r="J23" s="26"/>
      <c r="K23" s="26"/>
      <c r="L23" s="63" t="e">
        <f t="shared" si="0"/>
        <v>#DIV/0!</v>
      </c>
      <c r="M23" s="63" t="e">
        <f t="shared" si="2"/>
        <v>#DIV/0!</v>
      </c>
      <c r="N23" s="55" t="e">
        <f t="shared" si="3"/>
        <v>#DIV/0!</v>
      </c>
    </row>
    <row r="24" spans="1:14" ht="31.5" hidden="1" customHeight="1" x14ac:dyDescent="0.2">
      <c r="A24" s="18" t="s">
        <v>60</v>
      </c>
      <c r="B24" s="14" t="s">
        <v>59</v>
      </c>
      <c r="C24" s="126">
        <v>0.5</v>
      </c>
      <c r="D24" s="115"/>
      <c r="E24" s="115"/>
      <c r="F24" s="26"/>
      <c r="G24" s="26"/>
      <c r="H24" s="116" t="e">
        <f t="shared" si="1"/>
        <v>#DIV/0!</v>
      </c>
      <c r="I24" s="26"/>
      <c r="J24" s="26"/>
      <c r="K24" s="26"/>
      <c r="L24" s="63" t="e">
        <f t="shared" si="0"/>
        <v>#DIV/0!</v>
      </c>
      <c r="M24" s="63" t="e">
        <f t="shared" si="2"/>
        <v>#DIV/0!</v>
      </c>
      <c r="N24" s="55" t="e">
        <f t="shared" si="3"/>
        <v>#DIV/0!</v>
      </c>
    </row>
    <row r="25" spans="1:14" ht="10.5" hidden="1" customHeight="1" x14ac:dyDescent="0.2">
      <c r="A25" s="18" t="s">
        <v>63</v>
      </c>
      <c r="B25" s="14" t="s">
        <v>64</v>
      </c>
      <c r="C25" s="126">
        <v>0.5</v>
      </c>
      <c r="D25" s="115"/>
      <c r="E25" s="115"/>
      <c r="F25" s="26"/>
      <c r="G25" s="26"/>
      <c r="H25" s="116" t="e">
        <f t="shared" si="1"/>
        <v>#DIV/0!</v>
      </c>
      <c r="I25" s="26"/>
      <c r="J25" s="26"/>
      <c r="K25" s="26"/>
      <c r="L25" s="63" t="e">
        <f t="shared" si="0"/>
        <v>#DIV/0!</v>
      </c>
      <c r="M25" s="63" t="e">
        <f t="shared" si="2"/>
        <v>#DIV/0!</v>
      </c>
      <c r="N25" s="55" t="e">
        <f t="shared" si="3"/>
        <v>#DIV/0!</v>
      </c>
    </row>
    <row r="26" spans="1:14" ht="20.25" customHeight="1" thickBot="1" x14ac:dyDescent="0.25">
      <c r="A26" s="141" t="s">
        <v>99</v>
      </c>
      <c r="B26" s="142" t="s">
        <v>40</v>
      </c>
      <c r="C26" s="143">
        <v>1</v>
      </c>
      <c r="D26" s="144">
        <v>20</v>
      </c>
      <c r="E26" s="144">
        <v>10</v>
      </c>
      <c r="F26" s="145">
        <v>5</v>
      </c>
      <c r="G26" s="145">
        <v>5</v>
      </c>
      <c r="H26" s="146">
        <f t="shared" si="1"/>
        <v>0.25</v>
      </c>
      <c r="I26" s="145">
        <v>10</v>
      </c>
      <c r="J26" s="145">
        <v>10</v>
      </c>
      <c r="K26" s="145">
        <v>10</v>
      </c>
      <c r="L26" s="147">
        <f t="shared" si="0"/>
        <v>2</v>
      </c>
      <c r="M26" s="147">
        <f t="shared" si="2"/>
        <v>1</v>
      </c>
      <c r="N26" s="148">
        <f t="shared" si="3"/>
        <v>1</v>
      </c>
    </row>
    <row r="27" spans="1:14" ht="27.6" hidden="1" customHeight="1" x14ac:dyDescent="0.2">
      <c r="A27" s="138" t="s">
        <v>39</v>
      </c>
      <c r="B27" s="44" t="s">
        <v>40</v>
      </c>
      <c r="C27" s="139">
        <v>1</v>
      </c>
      <c r="D27" s="110"/>
      <c r="E27" s="110"/>
      <c r="F27" s="31"/>
      <c r="G27" s="31"/>
      <c r="H27" s="140" t="e">
        <f t="shared" si="1"/>
        <v>#DIV/0!</v>
      </c>
      <c r="I27" s="31"/>
      <c r="J27" s="31"/>
      <c r="K27" s="31"/>
      <c r="L27" s="65" t="e">
        <f t="shared" si="0"/>
        <v>#DIV/0!</v>
      </c>
      <c r="M27" s="65" t="e">
        <f t="shared" si="2"/>
        <v>#DIV/0!</v>
      </c>
      <c r="N27" s="65" t="e">
        <f t="shared" si="3"/>
        <v>#DIV/0!</v>
      </c>
    </row>
    <row r="28" spans="1:14" ht="27.6" hidden="1" customHeight="1" x14ac:dyDescent="0.25">
      <c r="A28" s="123" t="s">
        <v>43</v>
      </c>
      <c r="B28" s="39" t="s">
        <v>44</v>
      </c>
      <c r="C28" s="131"/>
      <c r="D28" s="115"/>
      <c r="E28" s="115"/>
      <c r="F28" s="26"/>
      <c r="G28" s="26"/>
      <c r="H28" s="116" t="e">
        <f t="shared" si="1"/>
        <v>#DIV/0!</v>
      </c>
      <c r="I28" s="26"/>
      <c r="J28" s="26"/>
      <c r="K28" s="26">
        <v>0</v>
      </c>
      <c r="L28" s="63" t="e">
        <f t="shared" si="0"/>
        <v>#DIV/0!</v>
      </c>
      <c r="M28" s="63" t="e">
        <f t="shared" si="2"/>
        <v>#DIV/0!</v>
      </c>
      <c r="N28" s="63" t="e">
        <f t="shared" si="3"/>
        <v>#DIV/0!</v>
      </c>
    </row>
    <row r="29" spans="1:14" ht="15" hidden="1" x14ac:dyDescent="0.2">
      <c r="A29" s="113" t="s">
        <v>18</v>
      </c>
      <c r="B29" s="14" t="s">
        <v>19</v>
      </c>
      <c r="C29" s="131">
        <v>1</v>
      </c>
      <c r="D29" s="115"/>
      <c r="E29" s="115"/>
      <c r="F29" s="26"/>
      <c r="G29" s="26"/>
      <c r="H29" s="116" t="e">
        <f t="shared" si="1"/>
        <v>#DIV/0!</v>
      </c>
      <c r="I29" s="26"/>
      <c r="J29" s="26"/>
      <c r="K29" s="26">
        <v>0</v>
      </c>
      <c r="L29" s="63" t="e">
        <f t="shared" si="0"/>
        <v>#DIV/0!</v>
      </c>
      <c r="M29" s="63" t="e">
        <f t="shared" si="2"/>
        <v>#DIV/0!</v>
      </c>
      <c r="N29" s="63" t="e">
        <f t="shared" si="3"/>
        <v>#DIV/0!</v>
      </c>
    </row>
    <row r="30" spans="1:14" ht="15" hidden="1" x14ac:dyDescent="0.2">
      <c r="A30" s="113" t="s">
        <v>23</v>
      </c>
      <c r="B30" s="14" t="s">
        <v>24</v>
      </c>
      <c r="C30" s="131">
        <v>1</v>
      </c>
      <c r="D30" s="115"/>
      <c r="E30" s="115"/>
      <c r="F30" s="26"/>
      <c r="G30" s="26"/>
      <c r="H30" s="116" t="e">
        <f t="shared" si="1"/>
        <v>#DIV/0!</v>
      </c>
      <c r="I30" s="26"/>
      <c r="J30" s="26"/>
      <c r="K30" s="26">
        <v>0</v>
      </c>
      <c r="L30" s="63" t="e">
        <f t="shared" si="0"/>
        <v>#DIV/0!</v>
      </c>
      <c r="M30" s="63" t="e">
        <f t="shared" si="2"/>
        <v>#DIV/0!</v>
      </c>
      <c r="N30" s="63" t="e">
        <f t="shared" si="3"/>
        <v>#DIV/0!</v>
      </c>
    </row>
    <row r="31" spans="1:14" ht="15" hidden="1" x14ac:dyDescent="0.2">
      <c r="A31" s="113" t="s">
        <v>1</v>
      </c>
      <c r="B31" s="40" t="s">
        <v>33</v>
      </c>
      <c r="C31" s="131">
        <v>0.5</v>
      </c>
      <c r="D31" s="115"/>
      <c r="E31" s="115"/>
      <c r="F31" s="26"/>
      <c r="G31" s="26"/>
      <c r="H31" s="116" t="e">
        <f t="shared" si="1"/>
        <v>#DIV/0!</v>
      </c>
      <c r="I31" s="26"/>
      <c r="J31" s="26"/>
      <c r="K31" s="26">
        <v>0</v>
      </c>
      <c r="L31" s="63" t="e">
        <f t="shared" si="0"/>
        <v>#DIV/0!</v>
      </c>
      <c r="M31" s="63" t="e">
        <f t="shared" si="2"/>
        <v>#DIV/0!</v>
      </c>
      <c r="N31" s="63" t="e">
        <f t="shared" si="3"/>
        <v>#DIV/0!</v>
      </c>
    </row>
    <row r="32" spans="1:14" ht="15" hidden="1" x14ac:dyDescent="0.2">
      <c r="A32" s="113" t="s">
        <v>8</v>
      </c>
      <c r="B32" s="40" t="s">
        <v>34</v>
      </c>
      <c r="C32" s="131">
        <v>1</v>
      </c>
      <c r="D32" s="115"/>
      <c r="E32" s="115"/>
      <c r="F32" s="26"/>
      <c r="G32" s="26"/>
      <c r="H32" s="116" t="e">
        <f t="shared" si="1"/>
        <v>#DIV/0!</v>
      </c>
      <c r="I32" s="26"/>
      <c r="J32" s="26"/>
      <c r="K32" s="26">
        <v>0</v>
      </c>
      <c r="L32" s="63" t="e">
        <f t="shared" si="0"/>
        <v>#DIV/0!</v>
      </c>
      <c r="M32" s="63" t="e">
        <f t="shared" si="2"/>
        <v>#DIV/0!</v>
      </c>
      <c r="N32" s="63" t="e">
        <f t="shared" si="3"/>
        <v>#DIV/0!</v>
      </c>
    </row>
    <row r="33" spans="1:14" ht="15" hidden="1" x14ac:dyDescent="0.2">
      <c r="A33" s="113" t="s">
        <v>2</v>
      </c>
      <c r="B33" s="40" t="s">
        <v>35</v>
      </c>
      <c r="C33" s="131">
        <v>1</v>
      </c>
      <c r="D33" s="115"/>
      <c r="E33" s="115"/>
      <c r="F33" s="26"/>
      <c r="G33" s="26"/>
      <c r="H33" s="116" t="e">
        <f t="shared" si="1"/>
        <v>#DIV/0!</v>
      </c>
      <c r="I33" s="26"/>
      <c r="J33" s="26"/>
      <c r="K33" s="26">
        <v>0</v>
      </c>
      <c r="L33" s="63" t="e">
        <f t="shared" si="0"/>
        <v>#DIV/0!</v>
      </c>
      <c r="M33" s="63" t="e">
        <f t="shared" si="2"/>
        <v>#DIV/0!</v>
      </c>
      <c r="N33" s="63" t="e">
        <f t="shared" si="3"/>
        <v>#DIV/0!</v>
      </c>
    </row>
    <row r="34" spans="1:14" ht="18" hidden="1" customHeight="1" thickBot="1" x14ac:dyDescent="0.25">
      <c r="A34" s="149" t="s">
        <v>36</v>
      </c>
      <c r="B34" s="41" t="s">
        <v>37</v>
      </c>
      <c r="C34" s="150">
        <v>0.9</v>
      </c>
      <c r="D34" s="151"/>
      <c r="E34" s="151"/>
      <c r="F34" s="32"/>
      <c r="G34" s="32"/>
      <c r="H34" s="152" t="e">
        <f t="shared" si="1"/>
        <v>#DIV/0!</v>
      </c>
      <c r="I34" s="32"/>
      <c r="J34" s="32"/>
      <c r="K34" s="32">
        <v>0</v>
      </c>
      <c r="L34" s="66" t="e">
        <f t="shared" si="0"/>
        <v>#DIV/0!</v>
      </c>
      <c r="M34" s="66" t="e">
        <f t="shared" si="2"/>
        <v>#DIV/0!</v>
      </c>
      <c r="N34" s="66" t="e">
        <f t="shared" si="3"/>
        <v>#DIV/0!</v>
      </c>
    </row>
    <row r="35" spans="1:14" s="5" customFormat="1" ht="19.5" customHeight="1" thickBot="1" x14ac:dyDescent="0.25">
      <c r="A35" s="160" t="s">
        <v>5</v>
      </c>
      <c r="B35" s="43"/>
      <c r="C35" s="161"/>
      <c r="D35" s="162">
        <f>D6+D11+D12+D18+D13+D15+D10+D9+D14+D16+D17</f>
        <v>170937</v>
      </c>
      <c r="E35" s="162">
        <f>E6+E11+E12+E18+E13+E15+E10+E9+E14+E16+E17</f>
        <v>196863</v>
      </c>
      <c r="F35" s="45">
        <f>F6+F11+F12+F18+F13+F15+F10+F9+F14+F16+F17</f>
        <v>173160.99999999997</v>
      </c>
      <c r="G35" s="45">
        <f>G6+G11+G12+G18+G13+G15+G10+G9+G14+G16+G17</f>
        <v>197285</v>
      </c>
      <c r="H35" s="163">
        <f t="shared" si="1"/>
        <v>1.1541386592721294</v>
      </c>
      <c r="I35" s="45">
        <f>I6+I9+I10+I11+I12+I14+I17+I16+I15+I18+I13</f>
        <v>202112</v>
      </c>
      <c r="J35" s="45">
        <f>J6+J9+J10+J11+J12+J14+J17+J16+J15+J18+J13</f>
        <v>209551</v>
      </c>
      <c r="K35" s="45">
        <f>K6+K9+K10+K11+K12+K14+K17+K16+K15+K18+K13</f>
        <v>216908</v>
      </c>
      <c r="L35" s="68">
        <f t="shared" si="0"/>
        <v>1.0244671414451174</v>
      </c>
      <c r="M35" s="68">
        <f t="shared" si="2"/>
        <v>1.0368063252058264</v>
      </c>
      <c r="N35" s="56">
        <f t="shared" si="3"/>
        <v>1.0351083984328397</v>
      </c>
    </row>
    <row r="36" spans="1:14" s="4" customFormat="1" ht="16.5" customHeight="1" x14ac:dyDescent="0.3">
      <c r="A36" s="153" t="s">
        <v>27</v>
      </c>
      <c r="B36" s="154"/>
      <c r="C36" s="155"/>
      <c r="D36" s="156"/>
      <c r="E36" s="156"/>
      <c r="F36" s="157"/>
      <c r="G36" s="157"/>
      <c r="H36" s="158"/>
      <c r="I36" s="157"/>
      <c r="J36" s="157"/>
      <c r="K36" s="157"/>
      <c r="L36" s="159">
        <f>L35/H35</f>
        <v>0.88764650002384393</v>
      </c>
      <c r="M36" s="159">
        <f>M35/L35</f>
        <v>1.0120444895317027</v>
      </c>
      <c r="N36" s="159">
        <f>N35/M35</f>
        <v>0.99836234913724164</v>
      </c>
    </row>
    <row r="37" spans="1:14" ht="16.5" customHeight="1" x14ac:dyDescent="0.2">
      <c r="A37" s="113" t="s">
        <v>9</v>
      </c>
      <c r="B37" s="14" t="s">
        <v>117</v>
      </c>
      <c r="C37" s="114">
        <v>1</v>
      </c>
      <c r="D37" s="115">
        <v>28923.5</v>
      </c>
      <c r="E37" s="115">
        <v>31200</v>
      </c>
      <c r="F37" s="26">
        <v>28013.8</v>
      </c>
      <c r="G37" s="26">
        <v>31400</v>
      </c>
      <c r="H37" s="116">
        <f t="shared" ref="H37:H72" si="4">G37/D37</f>
        <v>1.0856224177571872</v>
      </c>
      <c r="I37" s="26">
        <v>29066</v>
      </c>
      <c r="J37" s="26">
        <v>29430</v>
      </c>
      <c r="K37" s="26">
        <v>29800</v>
      </c>
      <c r="L37" s="63">
        <f t="shared" si="0"/>
        <v>0.9256687898089172</v>
      </c>
      <c r="M37" s="63">
        <f t="shared" si="2"/>
        <v>1.0125232230097021</v>
      </c>
      <c r="N37" s="63">
        <f>K37/J37</f>
        <v>1.0125722052327557</v>
      </c>
    </row>
    <row r="38" spans="1:14" ht="26.25" customHeight="1" x14ac:dyDescent="0.2">
      <c r="A38" s="113" t="s">
        <v>120</v>
      </c>
      <c r="B38" s="14" t="s">
        <v>129</v>
      </c>
      <c r="C38" s="126">
        <v>1</v>
      </c>
      <c r="D38" s="115">
        <v>0</v>
      </c>
      <c r="E38" s="115">
        <v>0</v>
      </c>
      <c r="F38" s="26">
        <v>0</v>
      </c>
      <c r="G38" s="26">
        <v>0</v>
      </c>
      <c r="H38" s="116" t="e">
        <f t="shared" ref="H38:H39" si="5">G38/D38</f>
        <v>#DIV/0!</v>
      </c>
      <c r="I38" s="26">
        <v>0</v>
      </c>
      <c r="J38" s="26">
        <v>0</v>
      </c>
      <c r="K38" s="26">
        <v>0</v>
      </c>
      <c r="L38" s="63" t="s">
        <v>113</v>
      </c>
      <c r="M38" s="63" t="s">
        <v>113</v>
      </c>
      <c r="N38" s="63" t="s">
        <v>113</v>
      </c>
    </row>
    <row r="39" spans="1:14" ht="21.75" customHeight="1" x14ac:dyDescent="0.2">
      <c r="A39" s="113" t="s">
        <v>127</v>
      </c>
      <c r="B39" s="14" t="s">
        <v>130</v>
      </c>
      <c r="C39" s="114">
        <v>1</v>
      </c>
      <c r="D39" s="115">
        <v>5528.3</v>
      </c>
      <c r="E39" s="115">
        <v>2400</v>
      </c>
      <c r="F39" s="26">
        <v>2231.3000000000002</v>
      </c>
      <c r="G39" s="26">
        <v>2400</v>
      </c>
      <c r="H39" s="116">
        <f t="shared" si="5"/>
        <v>0.43412984099994573</v>
      </c>
      <c r="I39" s="26">
        <v>2000</v>
      </c>
      <c r="J39" s="26">
        <v>2000</v>
      </c>
      <c r="K39" s="26">
        <v>2000</v>
      </c>
      <c r="L39" s="63">
        <f t="shared" ref="L39:L45" si="6">I39/G39</f>
        <v>0.83333333333333337</v>
      </c>
      <c r="M39" s="63">
        <f t="shared" ref="M39:M45" si="7">J39/I39</f>
        <v>1</v>
      </c>
      <c r="N39" s="63">
        <f t="shared" ref="N39:N45" si="8">K39/J39</f>
        <v>1</v>
      </c>
    </row>
    <row r="40" spans="1:14" ht="18.75" customHeight="1" x14ac:dyDescent="0.2">
      <c r="A40" s="113" t="s">
        <v>128</v>
      </c>
      <c r="B40" s="14" t="s">
        <v>131</v>
      </c>
      <c r="C40" s="126">
        <v>1</v>
      </c>
      <c r="D40" s="115">
        <v>199</v>
      </c>
      <c r="E40" s="115">
        <v>180</v>
      </c>
      <c r="F40" s="26">
        <v>105.2</v>
      </c>
      <c r="G40" s="26">
        <v>180</v>
      </c>
      <c r="H40" s="116">
        <f t="shared" si="4"/>
        <v>0.90452261306532666</v>
      </c>
      <c r="I40" s="26">
        <v>180</v>
      </c>
      <c r="J40" s="26">
        <v>180</v>
      </c>
      <c r="K40" s="26">
        <v>180</v>
      </c>
      <c r="L40" s="63">
        <f t="shared" si="6"/>
        <v>1</v>
      </c>
      <c r="M40" s="63">
        <f t="shared" si="7"/>
        <v>1</v>
      </c>
      <c r="N40" s="63">
        <f t="shared" si="8"/>
        <v>1</v>
      </c>
    </row>
    <row r="41" spans="1:14" ht="19.5" customHeight="1" x14ac:dyDescent="0.2">
      <c r="A41" s="113" t="s">
        <v>3</v>
      </c>
      <c r="B41" s="14" t="s">
        <v>38</v>
      </c>
      <c r="C41" s="126">
        <v>0.6</v>
      </c>
      <c r="D41" s="115">
        <v>90.3</v>
      </c>
      <c r="E41" s="115">
        <v>567</v>
      </c>
      <c r="F41" s="26">
        <v>553.29999999999995</v>
      </c>
      <c r="G41" s="115">
        <v>567</v>
      </c>
      <c r="H41" s="116">
        <f t="shared" si="4"/>
        <v>6.279069767441861</v>
      </c>
      <c r="I41" s="26">
        <v>747</v>
      </c>
      <c r="J41" s="26">
        <v>747</v>
      </c>
      <c r="K41" s="26">
        <v>747</v>
      </c>
      <c r="L41" s="63">
        <f t="shared" si="6"/>
        <v>1.3174603174603174</v>
      </c>
      <c r="M41" s="63">
        <f t="shared" si="7"/>
        <v>1</v>
      </c>
      <c r="N41" s="63">
        <f t="shared" si="8"/>
        <v>1</v>
      </c>
    </row>
    <row r="42" spans="1:14" ht="29.25" hidden="1" customHeight="1" x14ac:dyDescent="0.2">
      <c r="A42" s="113" t="s">
        <v>98</v>
      </c>
      <c r="B42" s="14" t="s">
        <v>70</v>
      </c>
      <c r="C42" s="126">
        <v>1</v>
      </c>
      <c r="D42" s="115">
        <v>0</v>
      </c>
      <c r="E42" s="115">
        <v>0</v>
      </c>
      <c r="F42" s="26"/>
      <c r="G42" s="26">
        <v>0</v>
      </c>
      <c r="H42" s="116" t="e">
        <f t="shared" si="4"/>
        <v>#DIV/0!</v>
      </c>
      <c r="I42" s="26">
        <v>0</v>
      </c>
      <c r="J42" s="26">
        <v>0</v>
      </c>
      <c r="K42" s="26">
        <v>0</v>
      </c>
      <c r="L42" s="63" t="e">
        <f t="shared" si="6"/>
        <v>#DIV/0!</v>
      </c>
      <c r="M42" s="63" t="e">
        <f t="shared" si="7"/>
        <v>#DIV/0!</v>
      </c>
      <c r="N42" s="63" t="e">
        <f t="shared" si="8"/>
        <v>#DIV/0!</v>
      </c>
    </row>
    <row r="43" spans="1:14" ht="29.25" customHeight="1" x14ac:dyDescent="0.2">
      <c r="A43" s="130" t="s">
        <v>156</v>
      </c>
      <c r="B43" s="14" t="s">
        <v>157</v>
      </c>
      <c r="C43" s="126">
        <v>1</v>
      </c>
      <c r="D43" s="115">
        <v>90.8</v>
      </c>
      <c r="E43" s="115">
        <v>0</v>
      </c>
      <c r="F43" s="26">
        <v>68.5</v>
      </c>
      <c r="G43" s="26">
        <v>68.900000000000006</v>
      </c>
      <c r="H43" s="116" t="s">
        <v>113</v>
      </c>
      <c r="I43" s="26">
        <v>0</v>
      </c>
      <c r="J43" s="26">
        <v>0</v>
      </c>
      <c r="K43" s="26">
        <v>0</v>
      </c>
      <c r="L43" s="63" t="s">
        <v>113</v>
      </c>
      <c r="M43" s="63" t="s">
        <v>113</v>
      </c>
      <c r="N43" s="63" t="s">
        <v>113</v>
      </c>
    </row>
    <row r="44" spans="1:14" ht="25.5" customHeight="1" x14ac:dyDescent="0.2">
      <c r="A44" s="130" t="s">
        <v>110</v>
      </c>
      <c r="B44" s="14" t="s">
        <v>132</v>
      </c>
      <c r="C44" s="126">
        <v>1</v>
      </c>
      <c r="D44" s="115">
        <v>658.3</v>
      </c>
      <c r="E44" s="115">
        <v>50</v>
      </c>
      <c r="F44" s="26">
        <v>0.7</v>
      </c>
      <c r="G44" s="115">
        <v>0.7</v>
      </c>
      <c r="H44" s="116">
        <f t="shared" si="4"/>
        <v>1.0633449794926325E-3</v>
      </c>
      <c r="I44" s="26">
        <v>50</v>
      </c>
      <c r="J44" s="26">
        <v>50</v>
      </c>
      <c r="K44" s="26">
        <v>50</v>
      </c>
      <c r="L44" s="63">
        <f t="shared" si="6"/>
        <v>71.428571428571431</v>
      </c>
      <c r="M44" s="63">
        <f t="shared" si="7"/>
        <v>1</v>
      </c>
      <c r="N44" s="63">
        <f t="shared" si="8"/>
        <v>1</v>
      </c>
    </row>
    <row r="45" spans="1:14" ht="28.5" customHeight="1" x14ac:dyDescent="0.2">
      <c r="A45" s="130" t="s">
        <v>114</v>
      </c>
      <c r="B45" s="14" t="s">
        <v>133</v>
      </c>
      <c r="C45" s="126">
        <v>1</v>
      </c>
      <c r="D45" s="115">
        <v>261.8</v>
      </c>
      <c r="E45" s="115">
        <v>270</v>
      </c>
      <c r="F45" s="26">
        <v>292.10000000000002</v>
      </c>
      <c r="G45" s="26">
        <v>300</v>
      </c>
      <c r="H45" s="116">
        <f t="shared" si="4"/>
        <v>1.1459129106187929</v>
      </c>
      <c r="I45" s="26">
        <v>270</v>
      </c>
      <c r="J45" s="26">
        <v>270</v>
      </c>
      <c r="K45" s="26">
        <v>270</v>
      </c>
      <c r="L45" s="63">
        <f t="shared" si="6"/>
        <v>0.9</v>
      </c>
      <c r="M45" s="63">
        <f t="shared" si="7"/>
        <v>1</v>
      </c>
      <c r="N45" s="63">
        <f t="shared" si="8"/>
        <v>1</v>
      </c>
    </row>
    <row r="46" spans="1:14" ht="25.5" customHeight="1" x14ac:dyDescent="0.2">
      <c r="A46" s="129" t="s">
        <v>97</v>
      </c>
      <c r="B46" s="14" t="s">
        <v>134</v>
      </c>
      <c r="C46" s="126">
        <v>1</v>
      </c>
      <c r="D46" s="115">
        <v>2372.6999999999998</v>
      </c>
      <c r="E46" s="115">
        <v>2100</v>
      </c>
      <c r="F46" s="26">
        <v>1841</v>
      </c>
      <c r="G46" s="26">
        <v>2100</v>
      </c>
      <c r="H46" s="116">
        <f t="shared" si="4"/>
        <v>0.88506764445568342</v>
      </c>
      <c r="I46" s="26">
        <v>2100</v>
      </c>
      <c r="J46" s="26">
        <v>2100</v>
      </c>
      <c r="K46" s="26">
        <v>2100</v>
      </c>
      <c r="L46" s="63">
        <f t="shared" ref="L46:L69" si="9">I46/G46</f>
        <v>1</v>
      </c>
      <c r="M46" s="63">
        <f t="shared" si="2"/>
        <v>1</v>
      </c>
      <c r="N46" s="63">
        <f t="shared" si="3"/>
        <v>1</v>
      </c>
    </row>
    <row r="47" spans="1:14" ht="17.25" customHeight="1" x14ac:dyDescent="0.2">
      <c r="A47" s="113" t="s">
        <v>80</v>
      </c>
      <c r="B47" s="14" t="s">
        <v>135</v>
      </c>
      <c r="C47" s="126">
        <v>1</v>
      </c>
      <c r="D47" s="115">
        <v>2539.4</v>
      </c>
      <c r="E47" s="115">
        <v>700</v>
      </c>
      <c r="F47" s="26">
        <v>748.9</v>
      </c>
      <c r="G47" s="26">
        <v>4274</v>
      </c>
      <c r="H47" s="116">
        <f t="shared" si="4"/>
        <v>1.6830747420650547</v>
      </c>
      <c r="I47" s="26">
        <v>500</v>
      </c>
      <c r="J47" s="26">
        <v>500</v>
      </c>
      <c r="K47" s="26">
        <v>500</v>
      </c>
      <c r="L47" s="63">
        <f t="shared" si="9"/>
        <v>0.1169864295741694</v>
      </c>
      <c r="M47" s="63">
        <f t="shared" si="2"/>
        <v>1</v>
      </c>
      <c r="N47" s="63">
        <f t="shared" si="3"/>
        <v>1</v>
      </c>
    </row>
    <row r="48" spans="1:14" ht="17.25" customHeight="1" x14ac:dyDescent="0.2">
      <c r="A48" s="113" t="s">
        <v>17</v>
      </c>
      <c r="B48" s="14" t="s">
        <v>136</v>
      </c>
      <c r="C48" s="126">
        <v>1</v>
      </c>
      <c r="D48" s="115">
        <v>48092.9</v>
      </c>
      <c r="E48" s="115">
        <v>77440</v>
      </c>
      <c r="F48" s="26">
        <v>77516.399999999994</v>
      </c>
      <c r="G48" s="115">
        <v>80004</v>
      </c>
      <c r="H48" s="116">
        <f t="shared" si="4"/>
        <v>1.6635303755855853</v>
      </c>
      <c r="I48" s="26">
        <v>100</v>
      </c>
      <c r="J48" s="26">
        <v>100</v>
      </c>
      <c r="K48" s="26">
        <v>100</v>
      </c>
      <c r="L48" s="63">
        <f t="shared" si="9"/>
        <v>1.2499375031248437E-3</v>
      </c>
      <c r="M48" s="63">
        <f t="shared" si="2"/>
        <v>1</v>
      </c>
      <c r="N48" s="63">
        <f t="shared" si="3"/>
        <v>1</v>
      </c>
    </row>
    <row r="49" spans="1:14" hidden="1" x14ac:dyDescent="0.2">
      <c r="A49" s="113" t="s">
        <v>4</v>
      </c>
      <c r="B49" s="14" t="s">
        <v>14</v>
      </c>
      <c r="C49" s="126">
        <v>1</v>
      </c>
      <c r="D49" s="115"/>
      <c r="E49" s="115"/>
      <c r="F49" s="26"/>
      <c r="G49" s="26"/>
      <c r="H49" s="116" t="e">
        <f t="shared" si="4"/>
        <v>#DIV/0!</v>
      </c>
      <c r="I49" s="26"/>
      <c r="J49" s="26"/>
      <c r="K49" s="26">
        <v>0</v>
      </c>
      <c r="L49" s="63" t="e">
        <f t="shared" si="9"/>
        <v>#DIV/0!</v>
      </c>
      <c r="M49" s="63" t="e">
        <f t="shared" si="2"/>
        <v>#DIV/0!</v>
      </c>
      <c r="N49" s="63" t="e">
        <f t="shared" si="3"/>
        <v>#DIV/0!</v>
      </c>
    </row>
    <row r="50" spans="1:14" ht="18.75" customHeight="1" x14ac:dyDescent="0.25">
      <c r="A50" s="127" t="s">
        <v>10</v>
      </c>
      <c r="B50" s="38" t="s">
        <v>15</v>
      </c>
      <c r="C50" s="132"/>
      <c r="D50" s="103">
        <f>SUM(D52:D69)</f>
        <v>646.07999999999993</v>
      </c>
      <c r="E50" s="103">
        <f>SUM(E52:E69)</f>
        <v>400</v>
      </c>
      <c r="F50" s="103">
        <f>SUM(F52:F69)</f>
        <v>589.29999999999995</v>
      </c>
      <c r="G50" s="103">
        <f>SUM(G52:G69)</f>
        <v>615</v>
      </c>
      <c r="H50" s="128">
        <f t="shared" si="4"/>
        <v>0.95189450222882621</v>
      </c>
      <c r="I50" s="103">
        <f t="shared" ref="I50:K50" si="10">SUM(I52:I69)</f>
        <v>600</v>
      </c>
      <c r="J50" s="103">
        <f t="shared" si="10"/>
        <v>600</v>
      </c>
      <c r="K50" s="103">
        <f t="shared" si="10"/>
        <v>600</v>
      </c>
      <c r="L50" s="64">
        <f t="shared" si="9"/>
        <v>0.97560975609756095</v>
      </c>
      <c r="M50" s="64">
        <f t="shared" si="2"/>
        <v>1</v>
      </c>
      <c r="N50" s="64">
        <f t="shared" si="3"/>
        <v>1</v>
      </c>
    </row>
    <row r="51" spans="1:14" ht="12" hidden="1" customHeight="1" x14ac:dyDescent="0.2">
      <c r="A51" s="130" t="s">
        <v>67</v>
      </c>
      <c r="B51" s="14" t="s">
        <v>50</v>
      </c>
      <c r="C51" s="126">
        <v>1</v>
      </c>
      <c r="D51" s="115"/>
      <c r="E51" s="115"/>
      <c r="F51" s="26"/>
      <c r="G51" s="26"/>
      <c r="H51" s="116" t="e">
        <f t="shared" si="4"/>
        <v>#DIV/0!</v>
      </c>
      <c r="I51" s="26"/>
      <c r="J51" s="26"/>
      <c r="K51" s="26">
        <v>0</v>
      </c>
      <c r="L51" s="63" t="e">
        <f t="shared" si="9"/>
        <v>#DIV/0!</v>
      </c>
      <c r="M51" s="63" t="e">
        <f t="shared" si="2"/>
        <v>#DIV/0!</v>
      </c>
      <c r="N51" s="63" t="e">
        <f t="shared" si="3"/>
        <v>#DIV/0!</v>
      </c>
    </row>
    <row r="52" spans="1:14" ht="19.5" customHeight="1" x14ac:dyDescent="0.2">
      <c r="A52" s="130" t="s">
        <v>123</v>
      </c>
      <c r="B52" s="14" t="s">
        <v>118</v>
      </c>
      <c r="C52" s="126">
        <v>0.3</v>
      </c>
      <c r="D52" s="115">
        <v>178.08</v>
      </c>
      <c r="E52" s="115">
        <v>165</v>
      </c>
      <c r="F52" s="26">
        <v>210.3</v>
      </c>
      <c r="G52" s="26">
        <v>220</v>
      </c>
      <c r="H52" s="116">
        <f t="shared" si="4"/>
        <v>1.2353998203054806</v>
      </c>
      <c r="I52" s="26">
        <v>325</v>
      </c>
      <c r="J52" s="26">
        <v>325</v>
      </c>
      <c r="K52" s="26">
        <v>325</v>
      </c>
      <c r="L52" s="63">
        <f t="shared" ref="L52" si="11">I52/G52</f>
        <v>1.4772727272727273</v>
      </c>
      <c r="M52" s="63">
        <f t="shared" ref="M52" si="12">J52/I52</f>
        <v>1</v>
      </c>
      <c r="N52" s="63">
        <f t="shared" ref="N52" si="13">K52/J52</f>
        <v>1</v>
      </c>
    </row>
    <row r="53" spans="1:14" ht="23.25" hidden="1" customHeight="1" x14ac:dyDescent="0.2">
      <c r="A53" s="130" t="s">
        <v>67</v>
      </c>
      <c r="B53" s="14" t="s">
        <v>96</v>
      </c>
      <c r="C53" s="126">
        <v>1</v>
      </c>
      <c r="D53" s="115"/>
      <c r="E53" s="115"/>
      <c r="F53" s="26"/>
      <c r="G53" s="26"/>
      <c r="H53" s="116" t="e">
        <f t="shared" si="4"/>
        <v>#DIV/0!</v>
      </c>
      <c r="I53" s="26">
        <v>0</v>
      </c>
      <c r="J53" s="26">
        <v>0</v>
      </c>
      <c r="K53" s="26">
        <v>0</v>
      </c>
      <c r="L53" s="63" t="e">
        <f t="shared" si="9"/>
        <v>#DIV/0!</v>
      </c>
      <c r="M53" s="63" t="e">
        <f t="shared" si="2"/>
        <v>#DIV/0!</v>
      </c>
      <c r="N53" s="63" t="e">
        <f t="shared" si="3"/>
        <v>#DIV/0!</v>
      </c>
    </row>
    <row r="54" spans="1:14" s="1" customFormat="1" hidden="1" x14ac:dyDescent="0.2">
      <c r="A54" s="129" t="s">
        <v>66</v>
      </c>
      <c r="B54" s="14" t="s">
        <v>51</v>
      </c>
      <c r="C54" s="126">
        <v>1</v>
      </c>
      <c r="D54" s="115"/>
      <c r="E54" s="115"/>
      <c r="F54" s="26"/>
      <c r="G54" s="26"/>
      <c r="H54" s="116" t="e">
        <f t="shared" si="4"/>
        <v>#DIV/0!</v>
      </c>
      <c r="I54" s="26">
        <v>0</v>
      </c>
      <c r="J54" s="26">
        <v>0</v>
      </c>
      <c r="K54" s="26">
        <v>0</v>
      </c>
      <c r="L54" s="63" t="e">
        <f t="shared" si="9"/>
        <v>#DIV/0!</v>
      </c>
      <c r="M54" s="63" t="e">
        <f t="shared" si="2"/>
        <v>#DIV/0!</v>
      </c>
      <c r="N54" s="63" t="e">
        <f t="shared" si="3"/>
        <v>#DIV/0!</v>
      </c>
    </row>
    <row r="55" spans="1:14" hidden="1" x14ac:dyDescent="0.2">
      <c r="A55" s="130" t="s">
        <v>11</v>
      </c>
      <c r="B55" s="14" t="s">
        <v>52</v>
      </c>
      <c r="C55" s="126">
        <v>1</v>
      </c>
      <c r="D55" s="115"/>
      <c r="E55" s="115"/>
      <c r="F55" s="26"/>
      <c r="G55" s="26"/>
      <c r="H55" s="116" t="e">
        <f t="shared" si="4"/>
        <v>#DIV/0!</v>
      </c>
      <c r="I55" s="26"/>
      <c r="J55" s="26"/>
      <c r="K55" s="26"/>
      <c r="L55" s="63" t="e">
        <f t="shared" si="9"/>
        <v>#DIV/0!</v>
      </c>
      <c r="M55" s="63" t="e">
        <f t="shared" si="2"/>
        <v>#DIV/0!</v>
      </c>
      <c r="N55" s="63" t="e">
        <f t="shared" si="3"/>
        <v>#DIV/0!</v>
      </c>
    </row>
    <row r="56" spans="1:14" ht="18.75" hidden="1" customHeight="1" x14ac:dyDescent="0.2">
      <c r="A56" s="130" t="s">
        <v>29</v>
      </c>
      <c r="B56" s="14"/>
      <c r="C56" s="126"/>
      <c r="D56" s="115"/>
      <c r="E56" s="115"/>
      <c r="F56" s="26"/>
      <c r="G56" s="26"/>
      <c r="H56" s="116" t="e">
        <f t="shared" si="4"/>
        <v>#DIV/0!</v>
      </c>
      <c r="I56" s="26"/>
      <c r="J56" s="26"/>
      <c r="K56" s="26"/>
      <c r="L56" s="63" t="e">
        <f t="shared" si="9"/>
        <v>#DIV/0!</v>
      </c>
      <c r="M56" s="63" t="e">
        <f t="shared" si="2"/>
        <v>#DIV/0!</v>
      </c>
      <c r="N56" s="63" t="e">
        <f t="shared" si="3"/>
        <v>#DIV/0!</v>
      </c>
    </row>
    <row r="57" spans="1:14" ht="0.75" hidden="1" customHeight="1" x14ac:dyDescent="0.2">
      <c r="A57" s="133" t="s">
        <v>20</v>
      </c>
      <c r="B57" s="14" t="s">
        <v>21</v>
      </c>
      <c r="C57" s="126">
        <v>1</v>
      </c>
      <c r="D57" s="115"/>
      <c r="E57" s="115"/>
      <c r="F57" s="26"/>
      <c r="G57" s="26"/>
      <c r="H57" s="116" t="e">
        <f t="shared" si="4"/>
        <v>#DIV/0!</v>
      </c>
      <c r="I57" s="26">
        <v>0</v>
      </c>
      <c r="J57" s="26">
        <v>0</v>
      </c>
      <c r="K57" s="26">
        <v>0</v>
      </c>
      <c r="L57" s="63" t="e">
        <f t="shared" si="9"/>
        <v>#DIV/0!</v>
      </c>
      <c r="M57" s="63" t="e">
        <f t="shared" si="2"/>
        <v>#DIV/0!</v>
      </c>
      <c r="N57" s="63" t="e">
        <f t="shared" si="3"/>
        <v>#DIV/0!</v>
      </c>
    </row>
    <row r="58" spans="1:14" ht="24" hidden="1" customHeight="1" x14ac:dyDescent="0.2">
      <c r="A58" s="133" t="s">
        <v>69</v>
      </c>
      <c r="B58" s="14" t="s">
        <v>53</v>
      </c>
      <c r="C58" s="126">
        <v>1</v>
      </c>
      <c r="D58" s="115"/>
      <c r="E58" s="115"/>
      <c r="F58" s="26"/>
      <c r="G58" s="26"/>
      <c r="H58" s="116" t="e">
        <f t="shared" si="4"/>
        <v>#DIV/0!</v>
      </c>
      <c r="I58" s="26">
        <v>0</v>
      </c>
      <c r="J58" s="26">
        <v>0</v>
      </c>
      <c r="K58" s="26">
        <v>0</v>
      </c>
      <c r="L58" s="63" t="e">
        <f t="shared" si="9"/>
        <v>#DIV/0!</v>
      </c>
      <c r="M58" s="63" t="e">
        <f t="shared" si="2"/>
        <v>#DIV/0!</v>
      </c>
      <c r="N58" s="63" t="e">
        <f t="shared" si="3"/>
        <v>#DIV/0!</v>
      </c>
    </row>
    <row r="59" spans="1:14" ht="24" hidden="1" customHeight="1" x14ac:dyDescent="0.2">
      <c r="A59" s="130" t="s">
        <v>91</v>
      </c>
      <c r="B59" s="14" t="s">
        <v>54</v>
      </c>
      <c r="C59" s="126">
        <v>1</v>
      </c>
      <c r="D59" s="115"/>
      <c r="E59" s="115"/>
      <c r="F59" s="26"/>
      <c r="G59" s="26"/>
      <c r="H59" s="116" t="e">
        <f t="shared" si="4"/>
        <v>#DIV/0!</v>
      </c>
      <c r="I59" s="26">
        <v>0</v>
      </c>
      <c r="J59" s="26">
        <v>0</v>
      </c>
      <c r="K59" s="26">
        <v>0</v>
      </c>
      <c r="L59" s="63" t="e">
        <f t="shared" si="9"/>
        <v>#DIV/0!</v>
      </c>
      <c r="M59" s="63" t="e">
        <f t="shared" si="2"/>
        <v>#DIV/0!</v>
      </c>
      <c r="N59" s="63" t="e">
        <f t="shared" si="3"/>
        <v>#DIV/0!</v>
      </c>
    </row>
    <row r="60" spans="1:14" s="1" customFormat="1" ht="18.75" hidden="1" customHeight="1" x14ac:dyDescent="0.2">
      <c r="A60" s="129" t="s">
        <v>94</v>
      </c>
      <c r="B60" s="14" t="s">
        <v>55</v>
      </c>
      <c r="C60" s="126">
        <v>1</v>
      </c>
      <c r="D60" s="115"/>
      <c r="E60" s="115"/>
      <c r="F60" s="26"/>
      <c r="G60" s="26"/>
      <c r="H60" s="116" t="e">
        <f t="shared" si="4"/>
        <v>#DIV/0!</v>
      </c>
      <c r="I60" s="26">
        <v>0</v>
      </c>
      <c r="J60" s="26">
        <v>0</v>
      </c>
      <c r="K60" s="26">
        <v>0</v>
      </c>
      <c r="L60" s="63" t="e">
        <f t="shared" si="9"/>
        <v>#DIV/0!</v>
      </c>
      <c r="M60" s="63" t="e">
        <f t="shared" si="2"/>
        <v>#DIV/0!</v>
      </c>
      <c r="N60" s="63" t="e">
        <f t="shared" si="3"/>
        <v>#DIV/0!</v>
      </c>
    </row>
    <row r="61" spans="1:14" s="12" customFormat="1" ht="24" hidden="1" customHeight="1" x14ac:dyDescent="0.2">
      <c r="A61" s="129" t="s">
        <v>92</v>
      </c>
      <c r="B61" s="14" t="s">
        <v>56</v>
      </c>
      <c r="C61" s="126">
        <v>1</v>
      </c>
      <c r="D61" s="115"/>
      <c r="E61" s="115"/>
      <c r="F61" s="26"/>
      <c r="G61" s="26"/>
      <c r="H61" s="116" t="e">
        <f t="shared" si="4"/>
        <v>#DIV/0!</v>
      </c>
      <c r="I61" s="26">
        <v>0</v>
      </c>
      <c r="J61" s="26">
        <v>0</v>
      </c>
      <c r="K61" s="26">
        <v>0</v>
      </c>
      <c r="L61" s="63" t="e">
        <f t="shared" si="9"/>
        <v>#DIV/0!</v>
      </c>
      <c r="M61" s="63" t="e">
        <f t="shared" si="2"/>
        <v>#DIV/0!</v>
      </c>
      <c r="N61" s="63" t="e">
        <f t="shared" si="3"/>
        <v>#DIV/0!</v>
      </c>
    </row>
    <row r="62" spans="1:14" ht="24" hidden="1" customHeight="1" x14ac:dyDescent="0.2">
      <c r="A62" s="134" t="s">
        <v>30</v>
      </c>
      <c r="B62" s="14" t="s">
        <v>45</v>
      </c>
      <c r="C62" s="126">
        <v>1</v>
      </c>
      <c r="D62" s="115"/>
      <c r="E62" s="115"/>
      <c r="F62" s="26"/>
      <c r="G62" s="26"/>
      <c r="H62" s="116" t="e">
        <f t="shared" si="4"/>
        <v>#DIV/0!</v>
      </c>
      <c r="I62" s="26"/>
      <c r="J62" s="26"/>
      <c r="K62" s="26"/>
      <c r="L62" s="63" t="e">
        <f t="shared" si="9"/>
        <v>#DIV/0!</v>
      </c>
      <c r="M62" s="63" t="e">
        <f t="shared" si="2"/>
        <v>#DIV/0!</v>
      </c>
      <c r="N62" s="63" t="e">
        <f t="shared" si="3"/>
        <v>#DIV/0!</v>
      </c>
    </row>
    <row r="63" spans="1:14" ht="30" hidden="1" customHeight="1" x14ac:dyDescent="0.2">
      <c r="A63" s="135" t="s">
        <v>93</v>
      </c>
      <c r="B63" s="14" t="s">
        <v>46</v>
      </c>
      <c r="C63" s="126">
        <v>1</v>
      </c>
      <c r="D63" s="115"/>
      <c r="E63" s="115"/>
      <c r="F63" s="26"/>
      <c r="G63" s="26"/>
      <c r="H63" s="116" t="e">
        <f t="shared" si="4"/>
        <v>#DIV/0!</v>
      </c>
      <c r="I63" s="26">
        <v>0</v>
      </c>
      <c r="J63" s="26">
        <v>0</v>
      </c>
      <c r="K63" s="26">
        <v>0</v>
      </c>
      <c r="L63" s="63" t="e">
        <f t="shared" si="9"/>
        <v>#DIV/0!</v>
      </c>
      <c r="M63" s="63" t="e">
        <f t="shared" si="2"/>
        <v>#DIV/0!</v>
      </c>
      <c r="N63" s="63" t="e">
        <f t="shared" si="3"/>
        <v>#DIV/0!</v>
      </c>
    </row>
    <row r="64" spans="1:14" s="1" customFormat="1" ht="15" hidden="1" customHeight="1" x14ac:dyDescent="0.2">
      <c r="A64" s="136" t="s">
        <v>41</v>
      </c>
      <c r="B64" s="14" t="s">
        <v>47</v>
      </c>
      <c r="C64" s="126">
        <v>1</v>
      </c>
      <c r="D64" s="115"/>
      <c r="E64" s="115"/>
      <c r="F64" s="26"/>
      <c r="G64" s="26"/>
      <c r="H64" s="116" t="e">
        <f t="shared" si="4"/>
        <v>#DIV/0!</v>
      </c>
      <c r="I64" s="26">
        <v>0</v>
      </c>
      <c r="J64" s="26">
        <v>0</v>
      </c>
      <c r="K64" s="26">
        <v>0</v>
      </c>
      <c r="L64" s="63" t="e">
        <f t="shared" si="9"/>
        <v>#DIV/0!</v>
      </c>
      <c r="M64" s="63" t="e">
        <f t="shared" si="2"/>
        <v>#DIV/0!</v>
      </c>
      <c r="N64" s="63" t="e">
        <f t="shared" si="3"/>
        <v>#DIV/0!</v>
      </c>
    </row>
    <row r="65" spans="1:14" s="1" customFormat="1" ht="15" customHeight="1" x14ac:dyDescent="0.2">
      <c r="A65" s="189" t="s">
        <v>170</v>
      </c>
      <c r="B65" s="190" t="s">
        <v>171</v>
      </c>
      <c r="C65" s="126">
        <v>0.3</v>
      </c>
      <c r="D65" s="115">
        <v>68.7</v>
      </c>
      <c r="E65" s="115">
        <v>45</v>
      </c>
      <c r="F65" s="26">
        <v>59.8</v>
      </c>
      <c r="G65" s="26">
        <v>65</v>
      </c>
      <c r="H65" s="116">
        <f t="shared" si="4"/>
        <v>0.94614264919941771</v>
      </c>
      <c r="I65" s="26">
        <v>45</v>
      </c>
      <c r="J65" s="26">
        <v>45</v>
      </c>
      <c r="K65" s="26">
        <v>45</v>
      </c>
      <c r="L65" s="63">
        <f t="shared" si="9"/>
        <v>0.69230769230769229</v>
      </c>
      <c r="M65" s="63">
        <f t="shared" si="2"/>
        <v>1</v>
      </c>
      <c r="N65" s="63">
        <f t="shared" si="3"/>
        <v>1</v>
      </c>
    </row>
    <row r="66" spans="1:14" ht="24.75" customHeight="1" x14ac:dyDescent="0.2">
      <c r="A66" s="191" t="s">
        <v>125</v>
      </c>
      <c r="B66" s="190" t="s">
        <v>119</v>
      </c>
      <c r="C66" s="126">
        <v>1</v>
      </c>
      <c r="D66" s="115">
        <v>54.5</v>
      </c>
      <c r="E66" s="115">
        <v>54</v>
      </c>
      <c r="F66" s="26">
        <v>108</v>
      </c>
      <c r="G66" s="26">
        <v>110</v>
      </c>
      <c r="H66" s="116">
        <f t="shared" si="4"/>
        <v>2.0183486238532109</v>
      </c>
      <c r="I66" s="26">
        <v>110</v>
      </c>
      <c r="J66" s="26">
        <v>110</v>
      </c>
      <c r="K66" s="26">
        <v>110</v>
      </c>
      <c r="L66" s="63">
        <f t="shared" si="9"/>
        <v>1</v>
      </c>
      <c r="M66" s="63">
        <f t="shared" si="2"/>
        <v>1</v>
      </c>
      <c r="N66" s="63">
        <f t="shared" si="3"/>
        <v>1</v>
      </c>
    </row>
    <row r="67" spans="1:14" ht="20.25" customHeight="1" x14ac:dyDescent="0.2">
      <c r="A67" s="189" t="s">
        <v>16</v>
      </c>
      <c r="B67" s="190" t="s">
        <v>137</v>
      </c>
      <c r="C67" s="126">
        <v>1</v>
      </c>
      <c r="D67" s="115">
        <v>46.7</v>
      </c>
      <c r="E67" s="115">
        <v>40</v>
      </c>
      <c r="F67" s="26">
        <v>65.7</v>
      </c>
      <c r="G67" s="26">
        <v>70</v>
      </c>
      <c r="H67" s="116">
        <f t="shared" si="4"/>
        <v>1.4989293361884368</v>
      </c>
      <c r="I67" s="26">
        <v>65</v>
      </c>
      <c r="J67" s="26">
        <v>65</v>
      </c>
      <c r="K67" s="26">
        <v>65</v>
      </c>
      <c r="L67" s="63">
        <f t="shared" si="9"/>
        <v>0.9285714285714286</v>
      </c>
      <c r="M67" s="63">
        <f t="shared" si="2"/>
        <v>1</v>
      </c>
      <c r="N67" s="63">
        <f t="shared" si="3"/>
        <v>1</v>
      </c>
    </row>
    <row r="68" spans="1:14" ht="20.25" customHeight="1" x14ac:dyDescent="0.2">
      <c r="A68" s="189" t="s">
        <v>121</v>
      </c>
      <c r="B68" s="190" t="s">
        <v>122</v>
      </c>
      <c r="C68" s="126">
        <v>1</v>
      </c>
      <c r="D68" s="115">
        <v>3.9</v>
      </c>
      <c r="E68" s="115">
        <v>0</v>
      </c>
      <c r="F68" s="26">
        <v>0</v>
      </c>
      <c r="G68" s="26">
        <v>0</v>
      </c>
      <c r="H68" s="116">
        <f t="shared" si="4"/>
        <v>0</v>
      </c>
      <c r="I68" s="26">
        <v>0</v>
      </c>
      <c r="J68" s="26">
        <v>0</v>
      </c>
      <c r="K68" s="26">
        <v>0</v>
      </c>
      <c r="L68" s="63" t="s">
        <v>113</v>
      </c>
      <c r="M68" s="63" t="s">
        <v>113</v>
      </c>
      <c r="N68" s="63" t="s">
        <v>113</v>
      </c>
    </row>
    <row r="69" spans="1:14" ht="20.25" customHeight="1" x14ac:dyDescent="0.2">
      <c r="A69" s="189" t="s">
        <v>166</v>
      </c>
      <c r="B69" s="190" t="s">
        <v>165</v>
      </c>
      <c r="C69" s="126">
        <v>1</v>
      </c>
      <c r="D69" s="115">
        <v>294.2</v>
      </c>
      <c r="E69" s="115">
        <v>96</v>
      </c>
      <c r="F69" s="26">
        <v>145.5</v>
      </c>
      <c r="G69" s="26">
        <v>150</v>
      </c>
      <c r="H69" s="116">
        <f t="shared" si="4"/>
        <v>0.50985723997280763</v>
      </c>
      <c r="I69" s="26">
        <v>55</v>
      </c>
      <c r="J69" s="26">
        <v>55</v>
      </c>
      <c r="K69" s="26">
        <v>55</v>
      </c>
      <c r="L69" s="63">
        <f t="shared" si="9"/>
        <v>0.36666666666666664</v>
      </c>
      <c r="M69" s="63">
        <f t="shared" ref="M69" si="14">J69/I69</f>
        <v>1</v>
      </c>
      <c r="N69" s="63">
        <f t="shared" ref="N69" si="15">K69/J69</f>
        <v>1</v>
      </c>
    </row>
    <row r="70" spans="1:14" ht="18" customHeight="1" x14ac:dyDescent="0.2">
      <c r="A70" s="113" t="s">
        <v>22</v>
      </c>
      <c r="B70" s="14" t="s">
        <v>138</v>
      </c>
      <c r="C70" s="126">
        <v>1</v>
      </c>
      <c r="D70" s="115">
        <v>0</v>
      </c>
      <c r="E70" s="115">
        <v>0</v>
      </c>
      <c r="F70" s="26">
        <v>0</v>
      </c>
      <c r="G70" s="26">
        <v>0</v>
      </c>
      <c r="H70" s="116" t="s">
        <v>113</v>
      </c>
      <c r="I70" s="26">
        <v>0</v>
      </c>
      <c r="J70" s="26">
        <v>0</v>
      </c>
      <c r="K70" s="26">
        <v>0</v>
      </c>
      <c r="L70" s="63" t="s">
        <v>113</v>
      </c>
      <c r="M70" s="63" t="s">
        <v>113</v>
      </c>
      <c r="N70" s="63" t="s">
        <v>113</v>
      </c>
    </row>
    <row r="71" spans="1:14" ht="24.75" customHeight="1" x14ac:dyDescent="0.2">
      <c r="A71" s="113" t="s">
        <v>6</v>
      </c>
      <c r="B71" s="14" t="s">
        <v>139</v>
      </c>
      <c r="C71" s="126">
        <v>1</v>
      </c>
      <c r="D71" s="115">
        <v>790.7</v>
      </c>
      <c r="E71" s="115">
        <v>500</v>
      </c>
      <c r="F71" s="26">
        <v>478</v>
      </c>
      <c r="G71" s="115">
        <v>515</v>
      </c>
      <c r="H71" s="116">
        <f t="shared" si="4"/>
        <v>0.65132161375995945</v>
      </c>
      <c r="I71" s="26">
        <v>0</v>
      </c>
      <c r="J71" s="26">
        <v>0</v>
      </c>
      <c r="K71" s="26">
        <v>0</v>
      </c>
      <c r="L71" s="63" t="s">
        <v>113</v>
      </c>
      <c r="M71" s="63" t="s">
        <v>113</v>
      </c>
      <c r="N71" s="63" t="s">
        <v>113</v>
      </c>
    </row>
    <row r="72" spans="1:14" ht="15.75" hidden="1" x14ac:dyDescent="0.25">
      <c r="A72" s="113" t="s">
        <v>25</v>
      </c>
      <c r="B72" s="137"/>
      <c r="C72" s="131"/>
      <c r="D72" s="115"/>
      <c r="E72" s="115"/>
      <c r="F72" s="26"/>
      <c r="G72" s="115"/>
      <c r="H72" s="116" t="e">
        <f t="shared" si="4"/>
        <v>#DIV/0!</v>
      </c>
      <c r="I72" s="26"/>
      <c r="J72" s="26"/>
      <c r="K72" s="26">
        <v>0</v>
      </c>
      <c r="L72" s="63" t="s">
        <v>113</v>
      </c>
      <c r="M72" s="63" t="e">
        <f t="shared" ref="M72" si="16">J72/I72</f>
        <v>#DIV/0!</v>
      </c>
      <c r="N72" s="63" t="e">
        <f t="shared" ref="N72" si="17">K72/J72</f>
        <v>#DIV/0!</v>
      </c>
    </row>
    <row r="73" spans="1:14" ht="18.75" customHeight="1" thickBot="1" x14ac:dyDescent="0.25">
      <c r="A73" s="149" t="s">
        <v>154</v>
      </c>
      <c r="B73" s="48" t="s">
        <v>155</v>
      </c>
      <c r="C73" s="164">
        <v>1</v>
      </c>
      <c r="D73" s="151">
        <v>311.7</v>
      </c>
      <c r="E73" s="151">
        <v>604.4</v>
      </c>
      <c r="F73" s="32">
        <v>589.29999999999995</v>
      </c>
      <c r="G73" s="151">
        <v>604.4</v>
      </c>
      <c r="H73" s="152" t="s">
        <v>113</v>
      </c>
      <c r="I73" s="32">
        <v>0</v>
      </c>
      <c r="J73" s="32">
        <v>0</v>
      </c>
      <c r="K73" s="32">
        <v>0</v>
      </c>
      <c r="L73" s="66" t="s">
        <v>113</v>
      </c>
      <c r="M73" s="66" t="s">
        <v>113</v>
      </c>
      <c r="N73" s="66" t="s">
        <v>113</v>
      </c>
    </row>
    <row r="74" spans="1:14" s="5" customFormat="1" ht="19.5" customHeight="1" thickBot="1" x14ac:dyDescent="0.25">
      <c r="A74" s="51" t="s">
        <v>102</v>
      </c>
      <c r="B74" s="43"/>
      <c r="C74" s="96"/>
      <c r="D74" s="101">
        <f>D37+D38+D39+D40+D41+D43+D44+D45+D46+D47+D48+D50+D71+D73</f>
        <v>90505.48000000001</v>
      </c>
      <c r="E74" s="101">
        <f>E37+E38+E39+E40+E41+E43+E44+E45+E46+E47+E48+E50+E71+E73</f>
        <v>116411.4</v>
      </c>
      <c r="F74" s="101">
        <f t="shared" ref="F74:G74" si="18">F37+F38+F39+F40+F41+F43+F44+F45+F46+F47+F48+F50+F71+F73</f>
        <v>113027.79999999999</v>
      </c>
      <c r="G74" s="111">
        <f t="shared" si="18"/>
        <v>123029</v>
      </c>
      <c r="H74" s="61">
        <f>G74/D74</f>
        <v>1.3593541518148955</v>
      </c>
      <c r="I74" s="29">
        <f>I37+I41+I42+I47+I48+I49+I50+I70+I71+I40+I38+I44+I45+I46+I39+I73</f>
        <v>35613</v>
      </c>
      <c r="J74" s="29">
        <f t="shared" ref="J74:K74" si="19">J37+J41+J42+J47+J48+J49+J50+J70+J71+J40+J38+J44+J45+J46+J39+J73</f>
        <v>35977</v>
      </c>
      <c r="K74" s="85">
        <f t="shared" si="19"/>
        <v>36347</v>
      </c>
      <c r="L74" s="67">
        <f>I74/G74</f>
        <v>0.28946833673361566</v>
      </c>
      <c r="M74" s="68">
        <f t="shared" si="2"/>
        <v>1.0102209867183332</v>
      </c>
      <c r="N74" s="56">
        <f t="shared" si="3"/>
        <v>1.0102843483336577</v>
      </c>
    </row>
    <row r="75" spans="1:14" ht="20.25" customHeight="1" thickBot="1" x14ac:dyDescent="0.35">
      <c r="A75" s="22" t="s">
        <v>28</v>
      </c>
      <c r="B75" s="46"/>
      <c r="C75" s="97"/>
      <c r="D75" s="109"/>
      <c r="E75" s="102"/>
      <c r="F75" s="93"/>
      <c r="G75" s="94"/>
      <c r="H75" s="74" t="s">
        <v>113</v>
      </c>
      <c r="I75" s="47"/>
      <c r="J75" s="33"/>
      <c r="K75" s="89"/>
      <c r="L75" s="92">
        <f>L74/H74</f>
        <v>0.21294549058252543</v>
      </c>
      <c r="M75" s="69">
        <f>M74/L74</f>
        <v>3.4899187873801649</v>
      </c>
      <c r="N75" s="60">
        <f>N74/M74</f>
        <v>1.0000627205494219</v>
      </c>
    </row>
    <row r="76" spans="1:14" s="5" customFormat="1" ht="18" customHeight="1" thickBot="1" x14ac:dyDescent="0.25">
      <c r="A76" s="165" t="s">
        <v>95</v>
      </c>
      <c r="B76" s="166"/>
      <c r="C76" s="167"/>
      <c r="D76" s="168">
        <f>D35+D74</f>
        <v>261442.48</v>
      </c>
      <c r="E76" s="168">
        <f>E35+E74</f>
        <v>313274.40000000002</v>
      </c>
      <c r="F76" s="168">
        <f>F35+F74</f>
        <v>286188.79999999993</v>
      </c>
      <c r="G76" s="169">
        <f>G35+G74</f>
        <v>320314</v>
      </c>
      <c r="H76" s="170">
        <f t="shared" ref="H76:H86" si="20">G76/D76</f>
        <v>1.2251796265090509</v>
      </c>
      <c r="I76" s="171">
        <f>I35+I74</f>
        <v>237725</v>
      </c>
      <c r="J76" s="171">
        <f>J35+J74</f>
        <v>245528</v>
      </c>
      <c r="K76" s="172">
        <f>K35+K74</f>
        <v>253255</v>
      </c>
      <c r="L76" s="173">
        <f t="shared" ref="L76:L86" si="21">I76/G76</f>
        <v>0.74216237816642416</v>
      </c>
      <c r="M76" s="174">
        <f t="shared" si="2"/>
        <v>1.032823640761384</v>
      </c>
      <c r="N76" s="175">
        <f t="shared" si="3"/>
        <v>1.031470952396468</v>
      </c>
    </row>
    <row r="77" spans="1:14" s="5" customFormat="1" ht="24.75" customHeight="1" x14ac:dyDescent="0.2">
      <c r="A77" s="182" t="s">
        <v>100</v>
      </c>
      <c r="B77" s="34" t="s">
        <v>140</v>
      </c>
      <c r="C77" s="183">
        <v>1</v>
      </c>
      <c r="D77" s="184">
        <v>314393</v>
      </c>
      <c r="E77" s="184">
        <v>356364</v>
      </c>
      <c r="F77" s="25">
        <v>272069.90000000002</v>
      </c>
      <c r="G77" s="184">
        <v>356364</v>
      </c>
      <c r="H77" s="185">
        <f t="shared" si="20"/>
        <v>1.1334985193690699</v>
      </c>
      <c r="I77" s="184">
        <v>393188</v>
      </c>
      <c r="J77" s="184">
        <v>251003</v>
      </c>
      <c r="K77" s="184">
        <v>224422</v>
      </c>
      <c r="L77" s="186">
        <f t="shared" si="21"/>
        <v>1.1033325476198494</v>
      </c>
      <c r="M77" s="186">
        <f t="shared" ref="M77:M86" si="22">J77/I77</f>
        <v>0.63837909600496456</v>
      </c>
      <c r="N77" s="187">
        <f t="shared" ref="N77:N86" si="23">K77/J77</f>
        <v>0.89410086732031091</v>
      </c>
    </row>
    <row r="78" spans="1:14" s="5" customFormat="1" ht="21" customHeight="1" x14ac:dyDescent="0.2">
      <c r="A78" s="23" t="s">
        <v>101</v>
      </c>
      <c r="B78" s="14" t="s">
        <v>141</v>
      </c>
      <c r="C78" s="126">
        <v>1</v>
      </c>
      <c r="D78" s="115">
        <v>121682.4</v>
      </c>
      <c r="E78" s="115">
        <v>0</v>
      </c>
      <c r="F78" s="26">
        <v>0</v>
      </c>
      <c r="G78" s="115">
        <v>0</v>
      </c>
      <c r="H78" s="116">
        <f t="shared" si="20"/>
        <v>0</v>
      </c>
      <c r="I78" s="115">
        <v>0</v>
      </c>
      <c r="J78" s="115">
        <v>0</v>
      </c>
      <c r="K78" s="115">
        <v>0</v>
      </c>
      <c r="L78" s="63" t="s">
        <v>113</v>
      </c>
      <c r="M78" s="63" t="s">
        <v>113</v>
      </c>
      <c r="N78" s="55" t="s">
        <v>113</v>
      </c>
    </row>
    <row r="79" spans="1:14" s="5" customFormat="1" ht="21.75" customHeight="1" x14ac:dyDescent="0.2">
      <c r="A79" s="23" t="s">
        <v>71</v>
      </c>
      <c r="B79" s="14" t="s">
        <v>142</v>
      </c>
      <c r="C79" s="126">
        <v>1</v>
      </c>
      <c r="D79" s="115">
        <v>271393.5</v>
      </c>
      <c r="E79" s="115">
        <v>339418.1</v>
      </c>
      <c r="F79" s="26">
        <v>267140.40000000002</v>
      </c>
      <c r="G79" s="115">
        <v>339418.1</v>
      </c>
      <c r="H79" s="116">
        <f t="shared" si="20"/>
        <v>1.2506493339007749</v>
      </c>
      <c r="I79" s="115">
        <v>122278.8</v>
      </c>
      <c r="J79" s="115">
        <v>104734.3</v>
      </c>
      <c r="K79" s="115">
        <v>96362.5</v>
      </c>
      <c r="L79" s="63">
        <f t="shared" si="21"/>
        <v>0.36026010398384767</v>
      </c>
      <c r="M79" s="63">
        <f t="shared" ref="M79:M81" si="24">J79/I79</f>
        <v>0.85652050886989406</v>
      </c>
      <c r="N79" s="55">
        <f t="shared" ref="N79:N81" si="25">K79/J79</f>
        <v>0.92006630110670518</v>
      </c>
    </row>
    <row r="80" spans="1:14" s="5" customFormat="1" ht="19.5" customHeight="1" x14ac:dyDescent="0.2">
      <c r="A80" s="23" t="s">
        <v>74</v>
      </c>
      <c r="B80" s="14" t="s">
        <v>143</v>
      </c>
      <c r="C80" s="126">
        <v>1</v>
      </c>
      <c r="D80" s="115">
        <v>520310.7</v>
      </c>
      <c r="E80" s="115">
        <v>620978.6</v>
      </c>
      <c r="F80" s="26">
        <v>447277</v>
      </c>
      <c r="G80" s="115">
        <v>620978.6</v>
      </c>
      <c r="H80" s="116">
        <f t="shared" si="20"/>
        <v>1.1934765131679974</v>
      </c>
      <c r="I80" s="115">
        <v>682784.9</v>
      </c>
      <c r="J80" s="115">
        <v>678341.6</v>
      </c>
      <c r="K80" s="115">
        <v>678224.3</v>
      </c>
      <c r="L80" s="63">
        <f t="shared" si="21"/>
        <v>1.0995304830150348</v>
      </c>
      <c r="M80" s="63">
        <f t="shared" si="24"/>
        <v>0.99349238684100949</v>
      </c>
      <c r="N80" s="55">
        <f t="shared" si="25"/>
        <v>0.99982707827442707</v>
      </c>
    </row>
    <row r="81" spans="1:14" s="5" customFormat="1" ht="22.5" customHeight="1" thickBot="1" x14ac:dyDescent="0.25">
      <c r="A81" s="188" t="s">
        <v>72</v>
      </c>
      <c r="B81" s="142" t="s">
        <v>144</v>
      </c>
      <c r="C81" s="143">
        <v>1</v>
      </c>
      <c r="D81" s="144">
        <v>16694.7</v>
      </c>
      <c r="E81" s="144">
        <v>17569.2</v>
      </c>
      <c r="F81" s="145">
        <v>13943.4</v>
      </c>
      <c r="G81" s="144">
        <v>17569.2</v>
      </c>
      <c r="H81" s="146">
        <f t="shared" si="20"/>
        <v>1.0523818936548726</v>
      </c>
      <c r="I81" s="144">
        <v>17569.2</v>
      </c>
      <c r="J81" s="144">
        <v>17569.2</v>
      </c>
      <c r="K81" s="144">
        <v>17569.2</v>
      </c>
      <c r="L81" s="147">
        <f t="shared" si="21"/>
        <v>1</v>
      </c>
      <c r="M81" s="147">
        <f t="shared" si="24"/>
        <v>1</v>
      </c>
      <c r="N81" s="148">
        <f t="shared" si="25"/>
        <v>1</v>
      </c>
    </row>
    <row r="82" spans="1:14" s="5" customFormat="1" ht="28.5" customHeight="1" x14ac:dyDescent="0.2">
      <c r="A82" s="176" t="s">
        <v>73</v>
      </c>
      <c r="B82" s="177" t="s">
        <v>145</v>
      </c>
      <c r="C82" s="178"/>
      <c r="D82" s="179">
        <f>SUM(D77:D81)</f>
        <v>1244474.3</v>
      </c>
      <c r="E82" s="179">
        <f>SUM(E77:E81)</f>
        <v>1334329.8999999999</v>
      </c>
      <c r="F82" s="179">
        <f>SUM(F77:F81)</f>
        <v>1000430.7000000001</v>
      </c>
      <c r="G82" s="179">
        <f>SUM(G77:G81)</f>
        <v>1334329.8999999999</v>
      </c>
      <c r="H82" s="180">
        <f t="shared" si="20"/>
        <v>1.0722036606139635</v>
      </c>
      <c r="I82" s="179">
        <f>SUM(I77:I81)</f>
        <v>1215820.8999999999</v>
      </c>
      <c r="J82" s="179">
        <f>SUM(J77:J81)</f>
        <v>1051648.0999999999</v>
      </c>
      <c r="K82" s="179">
        <f>SUM(K77:K81)</f>
        <v>1016578</v>
      </c>
      <c r="L82" s="181">
        <f t="shared" si="21"/>
        <v>0.91118463282581019</v>
      </c>
      <c r="M82" s="181">
        <f t="shared" si="22"/>
        <v>0.8649695855697167</v>
      </c>
      <c r="N82" s="181">
        <f t="shared" si="23"/>
        <v>0.96665224802859451</v>
      </c>
    </row>
    <row r="83" spans="1:14" s="5" customFormat="1" ht="28.5" customHeight="1" x14ac:dyDescent="0.2">
      <c r="A83" s="104" t="s">
        <v>168</v>
      </c>
      <c r="B83" s="14" t="s">
        <v>167</v>
      </c>
      <c r="C83" s="98">
        <v>1</v>
      </c>
      <c r="D83" s="103">
        <v>0</v>
      </c>
      <c r="E83" s="103">
        <v>324.5</v>
      </c>
      <c r="F83" s="103">
        <v>324.5</v>
      </c>
      <c r="G83" s="103">
        <v>324.5</v>
      </c>
      <c r="H83" s="75" t="e">
        <f>G83/D83</f>
        <v>#DIV/0!</v>
      </c>
      <c r="I83" s="37">
        <v>0</v>
      </c>
      <c r="J83" s="26">
        <v>0</v>
      </c>
      <c r="K83" s="87">
        <v>0</v>
      </c>
      <c r="L83" s="65" t="s">
        <v>113</v>
      </c>
      <c r="M83" s="65" t="s">
        <v>113</v>
      </c>
      <c r="N83" s="57" t="s">
        <v>113</v>
      </c>
    </row>
    <row r="84" spans="1:14" ht="20.25" customHeight="1" x14ac:dyDescent="0.2">
      <c r="A84" s="20" t="s">
        <v>12</v>
      </c>
      <c r="B84" s="48" t="s">
        <v>146</v>
      </c>
      <c r="C84" s="98">
        <v>1</v>
      </c>
      <c r="D84" s="106">
        <v>904.4</v>
      </c>
      <c r="E84" s="105">
        <v>29000</v>
      </c>
      <c r="F84" s="26">
        <v>909.4</v>
      </c>
      <c r="G84" s="105">
        <v>22152</v>
      </c>
      <c r="H84" s="73">
        <f t="shared" si="20"/>
        <v>24.49358690844759</v>
      </c>
      <c r="I84" s="37">
        <v>5000</v>
      </c>
      <c r="J84" s="26">
        <v>5000</v>
      </c>
      <c r="K84" s="87">
        <v>5000</v>
      </c>
      <c r="L84" s="76">
        <f t="shared" si="21"/>
        <v>0.22571325388226796</v>
      </c>
      <c r="M84" s="63">
        <f t="shared" si="22"/>
        <v>1</v>
      </c>
      <c r="N84" s="55">
        <f t="shared" si="23"/>
        <v>1</v>
      </c>
    </row>
    <row r="85" spans="1:14" ht="31.15" customHeight="1" thickBot="1" x14ac:dyDescent="0.25">
      <c r="A85" s="20" t="s">
        <v>159</v>
      </c>
      <c r="B85" s="86" t="s">
        <v>108</v>
      </c>
      <c r="C85" s="95"/>
      <c r="D85" s="106">
        <v>-391.9</v>
      </c>
      <c r="E85" s="107">
        <v>0</v>
      </c>
      <c r="F85" s="32">
        <f>-0.4</f>
        <v>-0.4</v>
      </c>
      <c r="G85" s="32">
        <f>-0.4</f>
        <v>-0.4</v>
      </c>
      <c r="H85" s="73">
        <f t="shared" si="20"/>
        <v>1.0206685378923196E-3</v>
      </c>
      <c r="I85" s="42">
        <v>0</v>
      </c>
      <c r="J85" s="28">
        <v>0</v>
      </c>
      <c r="K85" s="88">
        <v>0</v>
      </c>
      <c r="L85" s="91">
        <f t="shared" si="21"/>
        <v>0</v>
      </c>
      <c r="M85" s="66" t="s">
        <v>113</v>
      </c>
      <c r="N85" s="59" t="s">
        <v>113</v>
      </c>
    </row>
    <row r="86" spans="1:14" s="5" customFormat="1" ht="20.45" customHeight="1" thickBot="1" x14ac:dyDescent="0.25">
      <c r="A86" s="24" t="s">
        <v>26</v>
      </c>
      <c r="B86" s="49"/>
      <c r="C86" s="99"/>
      <c r="D86" s="101">
        <f>D76+D82+D84+D85</f>
        <v>1506429.28</v>
      </c>
      <c r="E86" s="108">
        <f>E76+E82+E84+E83+E85</f>
        <v>1676928.7999999998</v>
      </c>
      <c r="F86" s="29">
        <f t="shared" ref="F86" si="26">F76+F82+F84+F83+F85</f>
        <v>1287853</v>
      </c>
      <c r="G86" s="29">
        <f>G76+G82+G84+G83+G85</f>
        <v>1677120</v>
      </c>
      <c r="H86" s="72">
        <f t="shared" si="20"/>
        <v>1.1133081534368476</v>
      </c>
      <c r="I86" s="30">
        <f>I76+I82+I84+I85</f>
        <v>1458545.9</v>
      </c>
      <c r="J86" s="45">
        <f>J76+J82+J84+J85</f>
        <v>1302176.0999999999</v>
      </c>
      <c r="K86" s="90">
        <f>K76+K82+K84+K85</f>
        <v>1274833</v>
      </c>
      <c r="L86" s="67">
        <f t="shared" si="21"/>
        <v>0.86967295124976141</v>
      </c>
      <c r="M86" s="68">
        <f t="shared" si="22"/>
        <v>0.89279062112477914</v>
      </c>
      <c r="N86" s="56">
        <f t="shared" si="23"/>
        <v>0.97900199519865261</v>
      </c>
    </row>
    <row r="87" spans="1:14" x14ac:dyDescent="0.2">
      <c r="A87" s="7"/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0"/>
    </row>
    <row r="88" spans="1:14" s="5" customFormat="1" ht="15.75" x14ac:dyDescent="0.25">
      <c r="A88" s="52" t="s">
        <v>158</v>
      </c>
      <c r="B88" s="52"/>
      <c r="C88" s="80"/>
      <c r="D88" s="80"/>
      <c r="E88" s="81"/>
      <c r="F88" s="81"/>
      <c r="G88" s="82"/>
      <c r="H88" s="83"/>
      <c r="I88" s="83"/>
      <c r="J88" s="83"/>
      <c r="K88" s="83"/>
      <c r="L88" s="83"/>
      <c r="M88" s="83"/>
      <c r="N88" s="84"/>
    </row>
    <row r="89" spans="1:14" ht="22.9" customHeight="1" x14ac:dyDescent="0.2">
      <c r="A89" s="53"/>
      <c r="B89" s="53"/>
      <c r="C89" s="53"/>
      <c r="D89" s="53"/>
      <c r="E89" s="71"/>
      <c r="F89" s="71"/>
      <c r="G89" s="100"/>
    </row>
    <row r="90" spans="1:14" x14ac:dyDescent="0.2">
      <c r="A90" s="9"/>
      <c r="E90" s="1"/>
      <c r="G90" s="1"/>
    </row>
  </sheetData>
  <mergeCells count="15">
    <mergeCell ref="A1:N1"/>
    <mergeCell ref="E3:G3"/>
    <mergeCell ref="L3:N3"/>
    <mergeCell ref="L4:L5"/>
    <mergeCell ref="M4:M5"/>
    <mergeCell ref="N4:N5"/>
    <mergeCell ref="I3:K4"/>
    <mergeCell ref="H3:H5"/>
    <mergeCell ref="A3:A5"/>
    <mergeCell ref="C3:C5"/>
    <mergeCell ref="B3:B5"/>
    <mergeCell ref="D3:D5"/>
    <mergeCell ref="E4:E5"/>
    <mergeCell ref="F4:F5"/>
    <mergeCell ref="G4:G5"/>
  </mergeCells>
  <phoneticPr fontId="0" type="noConversion"/>
  <pageMargins left="0.39370078740157483" right="0.39370078740157483" top="1.1811023622047245" bottom="0.59055118110236227" header="0.31496062992125984" footer="0.31496062992125984"/>
  <pageSetup paperSize="9" scale="6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ASFR</cp:lastModifiedBy>
  <cp:lastPrinted>2022-11-08T07:51:15Z</cp:lastPrinted>
  <dcterms:created xsi:type="dcterms:W3CDTF">1999-09-16T04:09:55Z</dcterms:created>
  <dcterms:modified xsi:type="dcterms:W3CDTF">2022-11-09T11:59:00Z</dcterms:modified>
</cp:coreProperties>
</file>